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MBC_Shared\OMBC Finance Team\FINAL ACCOUNTS\2025-2026\Working Papers\M12\5. HRA\"/>
    </mc:Choice>
  </mc:AlternateContent>
  <xr:revisionPtr revIDLastSave="0" documentId="13_ncr:1_{E104D480-8D8C-44AA-BEDF-6533BB3F38E4}" xr6:coauthVersionLast="47" xr6:coauthVersionMax="47" xr10:uidLastSave="{00000000-0000-0000-0000-000000000000}"/>
  <bookViews>
    <workbookView xWindow="28680" yWindow="-120" windowWidth="29040" windowHeight="15720" xr2:uid="{3A1C7319-E501-47C7-9549-6C22CA101503}"/>
  </bookViews>
  <sheets>
    <sheet name="Summary for Publica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0" i="2" l="1"/>
  <c r="D81" i="2"/>
  <c r="D82" i="2"/>
  <c r="D83" i="2"/>
  <c r="D84" i="2"/>
  <c r="G88" i="2"/>
  <c r="G87" i="2"/>
  <c r="G81" i="2"/>
  <c r="G82" i="2"/>
  <c r="G83" i="2"/>
  <c r="G84" i="2"/>
  <c r="G86" i="2"/>
  <c r="D86" i="2"/>
  <c r="E86" i="2" s="1"/>
  <c r="D87" i="2"/>
  <c r="E87" i="2"/>
  <c r="D88" i="2"/>
  <c r="E88" i="2"/>
  <c r="E81" i="2"/>
  <c r="E82" i="2"/>
  <c r="D60" i="2"/>
  <c r="E60" i="2" s="1"/>
  <c r="G60" i="2"/>
  <c r="D50" i="2"/>
  <c r="E50" i="2"/>
  <c r="G50" i="2"/>
  <c r="G22" i="2"/>
  <c r="D22" i="2"/>
  <c r="E22" i="2"/>
  <c r="AE87" i="2" l="1"/>
  <c r="AB87" i="2"/>
  <c r="AC87" i="2" s="1"/>
  <c r="AE86" i="2"/>
  <c r="AB86" i="2"/>
  <c r="AC86" i="2" s="1"/>
  <c r="AE85" i="2"/>
  <c r="AB85" i="2"/>
  <c r="AC85" i="2" s="1"/>
  <c r="AE84" i="2"/>
  <c r="AB84" i="2"/>
  <c r="AC84" i="2" s="1"/>
  <c r="AD83" i="2"/>
  <c r="AB83" i="2" s="1"/>
  <c r="AA83" i="2"/>
  <c r="AE83" i="2" s="1"/>
  <c r="AD82" i="2"/>
  <c r="AB82" i="2"/>
  <c r="AA82" i="2"/>
  <c r="AE82" i="2" s="1"/>
  <c r="AE81" i="2"/>
  <c r="AB81" i="2"/>
  <c r="AC81" i="2" s="1"/>
  <c r="AE79" i="2"/>
  <c r="AB79" i="2"/>
  <c r="AC79" i="2" s="1"/>
  <c r="AE78" i="2"/>
  <c r="AB78" i="2"/>
  <c r="AC78" i="2" s="1"/>
  <c r="AD76" i="2"/>
  <c r="AD90" i="2" s="1"/>
  <c r="AA76" i="2"/>
  <c r="AA90" i="2" s="1"/>
  <c r="AE74" i="2"/>
  <c r="AB74" i="2"/>
  <c r="AC74" i="2" s="1"/>
  <c r="AE73" i="2"/>
  <c r="AB73" i="2"/>
  <c r="AC73" i="2" s="1"/>
  <c r="AE72" i="2"/>
  <c r="AB72" i="2"/>
  <c r="AC72" i="2" s="1"/>
  <c r="AE71" i="2"/>
  <c r="AB71" i="2"/>
  <c r="AC71" i="2" s="1"/>
  <c r="AE70" i="2"/>
  <c r="AB70" i="2"/>
  <c r="AC70" i="2" s="1"/>
  <c r="AE69" i="2"/>
  <c r="AB69" i="2"/>
  <c r="AC69" i="2" s="1"/>
  <c r="AE68" i="2"/>
  <c r="AB68" i="2"/>
  <c r="AC68" i="2" s="1"/>
  <c r="AE67" i="2"/>
  <c r="AB67" i="2"/>
  <c r="AC67" i="2" s="1"/>
  <c r="AE59" i="2"/>
  <c r="AB59" i="2"/>
  <c r="AC59" i="2" s="1"/>
  <c r="AE58" i="2"/>
  <c r="AB58" i="2"/>
  <c r="AC58" i="2" s="1"/>
  <c r="AE57" i="2"/>
  <c r="AB57" i="2"/>
  <c r="AC57" i="2" s="1"/>
  <c r="AE56" i="2"/>
  <c r="AB56" i="2"/>
  <c r="AC56" i="2" s="1"/>
  <c r="AE49" i="2"/>
  <c r="AB49" i="2"/>
  <c r="AC49" i="2" s="1"/>
  <c r="AE47" i="2"/>
  <c r="AB47" i="2"/>
  <c r="AC47" i="2" s="1"/>
  <c r="AE35" i="2"/>
  <c r="AB35" i="2"/>
  <c r="AC35" i="2" s="1"/>
  <c r="AE34" i="2"/>
  <c r="AB34" i="2"/>
  <c r="AC34" i="2" s="1"/>
  <c r="AE33" i="2"/>
  <c r="AB33" i="2"/>
  <c r="AC33" i="2" s="1"/>
  <c r="AE21" i="2"/>
  <c r="AB21" i="2"/>
  <c r="AC21" i="2" s="1"/>
  <c r="AE20" i="2"/>
  <c r="AB20" i="2"/>
  <c r="AC20" i="2" s="1"/>
  <c r="AE11" i="2"/>
  <c r="AB11" i="2"/>
  <c r="AC11" i="2" s="1"/>
  <c r="AE10" i="2"/>
  <c r="AB10" i="2"/>
  <c r="AC10" i="2" s="1"/>
  <c r="AE9" i="2"/>
  <c r="AB9" i="2"/>
  <c r="AC9" i="2" s="1"/>
  <c r="AC82" i="2" l="1"/>
  <c r="AC83" i="2"/>
  <c r="AE76" i="2"/>
  <c r="AB76" i="2"/>
  <c r="AC76" i="2" s="1"/>
  <c r="AB90" i="2" l="1"/>
  <c r="G80" i="2" l="1"/>
  <c r="E80" i="2"/>
  <c r="D69" i="2"/>
  <c r="E69" i="2"/>
  <c r="G69" i="2"/>
  <c r="D89" i="2"/>
  <c r="D79" i="2"/>
  <c r="D76" i="2"/>
  <c r="D75" i="2"/>
  <c r="D74" i="2"/>
  <c r="D71" i="2"/>
  <c r="D70" i="2"/>
  <c r="D68" i="2"/>
  <c r="D59" i="2"/>
  <c r="D58" i="2"/>
  <c r="D57" i="2"/>
  <c r="D56" i="2"/>
  <c r="D48" i="2"/>
  <c r="D47" i="2"/>
  <c r="D36" i="2"/>
  <c r="D35" i="2"/>
  <c r="D34" i="2"/>
  <c r="D20" i="2"/>
  <c r="D11" i="2"/>
  <c r="D10" i="2"/>
  <c r="F90" i="2" l="1"/>
  <c r="C90" i="2"/>
  <c r="G89" i="2"/>
  <c r="E89" i="2"/>
  <c r="E84" i="2"/>
  <c r="E83" i="2"/>
  <c r="G79" i="2"/>
  <c r="E79" i="2"/>
  <c r="G76" i="2"/>
  <c r="E76" i="2"/>
  <c r="G75" i="2"/>
  <c r="E75" i="2"/>
  <c r="G74" i="2"/>
  <c r="E74" i="2"/>
  <c r="G71" i="2"/>
  <c r="E71" i="2"/>
  <c r="G70" i="2"/>
  <c r="E70" i="2"/>
  <c r="G68" i="2"/>
  <c r="E68" i="2"/>
  <c r="G59" i="2"/>
  <c r="E59" i="2"/>
  <c r="G58" i="2"/>
  <c r="E58" i="2"/>
  <c r="G57" i="2"/>
  <c r="E57" i="2"/>
  <c r="G56" i="2"/>
  <c r="E56" i="2"/>
  <c r="G48" i="2"/>
  <c r="E48" i="2"/>
  <c r="G47" i="2"/>
  <c r="E47" i="2"/>
  <c r="G36" i="2"/>
  <c r="E36" i="2"/>
  <c r="G35" i="2"/>
  <c r="E35" i="2"/>
  <c r="G34" i="2"/>
  <c r="E34" i="2"/>
  <c r="G20" i="2"/>
  <c r="E20" i="2"/>
  <c r="G11" i="2"/>
  <c r="E11" i="2"/>
  <c r="G10" i="2"/>
  <c r="E10" i="2"/>
  <c r="D90" i="2" l="1"/>
</calcChain>
</file>

<file path=xl/sharedStrings.xml><?xml version="1.0" encoding="utf-8"?>
<sst xmlns="http://schemas.openxmlformats.org/spreadsheetml/2006/main" count="117" uniqueCount="32">
  <si>
    <t>OL8</t>
  </si>
  <si>
    <t>£70,000 - £79,999</t>
  </si>
  <si>
    <t>OL9</t>
  </si>
  <si>
    <t>£100,000 - £119,999</t>
  </si>
  <si>
    <t>M35</t>
  </si>
  <si>
    <t>£90,000 - £99,999</t>
  </si>
  <si>
    <t>OL1</t>
  </si>
  <si>
    <t>OL2</t>
  </si>
  <si>
    <t>OL4</t>
  </si>
  <si>
    <t>OL3</t>
  </si>
  <si>
    <t>£140,000 - £159,999</t>
  </si>
  <si>
    <t>£120,000 - £139,999</t>
  </si>
  <si>
    <t>£160,000 - £179,999</t>
  </si>
  <si>
    <t>£180,000 - £199,999</t>
  </si>
  <si>
    <t>£50,000 - £59,999</t>
  </si>
  <si>
    <t>Under £50,000</t>
  </si>
  <si>
    <t>Over £200,000</t>
  </si>
  <si>
    <t>Postal Sector</t>
  </si>
  <si>
    <t>Valuation Band Range</t>
  </si>
  <si>
    <t>Dwellings Value</t>
  </si>
  <si>
    <t>Tenure Status</t>
  </si>
  <si>
    <t>Total number social housing dwellings</t>
  </si>
  <si>
    <t>EUV - SH values</t>
  </si>
  <si>
    <t>Market Values</t>
  </si>
  <si>
    <t>% Occupied Dwellings</t>
  </si>
  <si>
    <t>% vacant Dwellings</t>
  </si>
  <si>
    <t>Total</t>
  </si>
  <si>
    <t>Average</t>
  </si>
  <si>
    <t>£60,000 - £69,999</t>
  </si>
  <si>
    <t>£80,000 - £89,999</t>
  </si>
  <si>
    <t>2023-24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</si>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</sst>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-&quot;£&quot;* #,##0_-;\-&quot;£&quot;* #,##0_-;_-&quot;£&quot;* &quot;-&quot;??_-;_-@_-"/>
    <numFmt numFmtId="166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2" fillId="0" borderId="1" xfId="2" applyFont="1" applyBorder="1"/>
    <xf numFmtId="0" fontId="2" fillId="0" borderId="2" xfId="2" applyFont="1" applyBorder="1"/>
    <xf numFmtId="0" fontId="1" fillId="0" borderId="0" xfId="2"/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164" fontId="2" fillId="0" borderId="5" xfId="1" applyNumberFormat="1" applyFont="1" applyFill="1" applyBorder="1" applyAlignment="1">
      <alignment horizontal="center" wrapText="1"/>
    </xf>
    <xf numFmtId="0" fontId="2" fillId="0" borderId="8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9" xfId="2" applyFont="1" applyBorder="1"/>
    <xf numFmtId="0" fontId="2" fillId="0" borderId="10" xfId="2" applyFont="1" applyBorder="1"/>
    <xf numFmtId="164" fontId="2" fillId="0" borderId="9" xfId="1" applyNumberFormat="1" applyFont="1" applyFill="1" applyBorder="1"/>
    <xf numFmtId="3" fontId="2" fillId="0" borderId="9" xfId="2" applyNumberFormat="1" applyFont="1" applyBorder="1" applyAlignment="1">
      <alignment horizontal="center"/>
    </xf>
    <xf numFmtId="3" fontId="2" fillId="0" borderId="11" xfId="2" applyNumberFormat="1" applyFont="1" applyBorder="1" applyAlignment="1">
      <alignment horizontal="center"/>
    </xf>
    <xf numFmtId="3" fontId="2" fillId="0" borderId="12" xfId="2" applyNumberFormat="1" applyFont="1" applyBorder="1" applyAlignment="1">
      <alignment horizontal="center"/>
    </xf>
    <xf numFmtId="0" fontId="2" fillId="0" borderId="12" xfId="2" applyFont="1" applyBorder="1"/>
    <xf numFmtId="0" fontId="2" fillId="0" borderId="11" xfId="2" applyFont="1" applyBorder="1"/>
    <xf numFmtId="0" fontId="1" fillId="0" borderId="13" xfId="2" applyBorder="1"/>
    <xf numFmtId="0" fontId="1" fillId="0" borderId="14" xfId="2" applyBorder="1"/>
    <xf numFmtId="164" fontId="1" fillId="0" borderId="13" xfId="1" applyNumberFormat="1" applyFill="1" applyBorder="1" applyAlignment="1">
      <alignment horizontal="center"/>
    </xf>
    <xf numFmtId="165" fontId="0" fillId="0" borderId="13" xfId="3" applyNumberFormat="1" applyFont="1" applyFill="1" applyBorder="1" applyAlignment="1">
      <alignment horizontal="center"/>
    </xf>
    <xf numFmtId="165" fontId="0" fillId="0" borderId="15" xfId="3" applyNumberFormat="1" applyFont="1" applyFill="1" applyBorder="1" applyAlignment="1">
      <alignment horizontal="center"/>
    </xf>
    <xf numFmtId="165" fontId="0" fillId="0" borderId="1" xfId="3" applyNumberFormat="1" applyFont="1" applyFill="1" applyBorder="1" applyAlignment="1">
      <alignment horizontal="center"/>
    </xf>
    <xf numFmtId="165" fontId="0" fillId="0" borderId="4" xfId="3" applyNumberFormat="1" applyFont="1" applyFill="1" applyBorder="1" applyAlignment="1">
      <alignment horizontal="center"/>
    </xf>
    <xf numFmtId="1" fontId="1" fillId="0" borderId="0" xfId="2" applyNumberFormat="1"/>
    <xf numFmtId="1" fontId="1" fillId="0" borderId="15" xfId="2" applyNumberFormat="1" applyBorder="1"/>
    <xf numFmtId="44" fontId="0" fillId="0" borderId="15" xfId="3" applyFont="1" applyFill="1" applyBorder="1" applyAlignment="1">
      <alignment horizontal="center"/>
    </xf>
    <xf numFmtId="166" fontId="1" fillId="0" borderId="0" xfId="2" applyNumberFormat="1"/>
    <xf numFmtId="165" fontId="3" fillId="0" borderId="13" xfId="3" applyNumberFormat="1" applyFont="1" applyFill="1" applyBorder="1" applyAlignment="1">
      <alignment horizontal="center"/>
    </xf>
    <xf numFmtId="165" fontId="3" fillId="0" borderId="15" xfId="3" applyNumberFormat="1" applyFont="1" applyFill="1" applyBorder="1" applyAlignment="1">
      <alignment horizontal="center"/>
    </xf>
    <xf numFmtId="0" fontId="1" fillId="0" borderId="9" xfId="2" applyBorder="1"/>
    <xf numFmtId="0" fontId="1" fillId="0" borderId="10" xfId="2" applyBorder="1"/>
    <xf numFmtId="165" fontId="0" fillId="0" borderId="11" xfId="3" applyNumberFormat="1" applyFont="1" applyFill="1" applyBorder="1" applyAlignment="1">
      <alignment horizontal="center"/>
    </xf>
    <xf numFmtId="164" fontId="1" fillId="0" borderId="6" xfId="1" applyNumberFormat="1" applyFill="1" applyBorder="1" applyAlignment="1">
      <alignment horizontal="center"/>
    </xf>
    <xf numFmtId="43" fontId="0" fillId="0" borderId="6" xfId="4" applyFont="1" applyFill="1" applyBorder="1" applyAlignment="1">
      <alignment horizontal="center"/>
    </xf>
    <xf numFmtId="0" fontId="1" fillId="0" borderId="6" xfId="2" applyBorder="1" applyAlignment="1">
      <alignment horizontal="center"/>
    </xf>
    <xf numFmtId="164" fontId="1" fillId="0" borderId="0" xfId="1" applyNumberFormat="1"/>
    <xf numFmtId="3" fontId="1" fillId="0" borderId="0" xfId="2" applyNumberFormat="1"/>
    <xf numFmtId="0" fontId="1" fillId="2" borderId="0" xfId="2" applyFill="1"/>
    <xf numFmtId="164" fontId="2" fillId="2" borderId="5" xfId="1" applyNumberFormat="1" applyFont="1" applyFill="1" applyBorder="1" applyAlignment="1">
      <alignment horizontal="center" wrapText="1"/>
    </xf>
    <xf numFmtId="164" fontId="2" fillId="2" borderId="9" xfId="1" applyNumberFormat="1" applyFont="1" applyFill="1" applyBorder="1"/>
    <xf numFmtId="3" fontId="2" fillId="2" borderId="9" xfId="2" applyNumberFormat="1" applyFont="1" applyFill="1" applyBorder="1" applyAlignment="1">
      <alignment horizontal="center"/>
    </xf>
    <xf numFmtId="3" fontId="2" fillId="2" borderId="11" xfId="2" applyNumberFormat="1" applyFont="1" applyFill="1" applyBorder="1" applyAlignment="1">
      <alignment horizontal="center"/>
    </xf>
    <xf numFmtId="3" fontId="2" fillId="2" borderId="12" xfId="2" applyNumberFormat="1" applyFont="1" applyFill="1" applyBorder="1" applyAlignment="1">
      <alignment horizontal="center"/>
    </xf>
    <xf numFmtId="164" fontId="1" fillId="2" borderId="13" xfId="1" applyNumberFormat="1" applyFill="1" applyBorder="1" applyAlignment="1">
      <alignment horizontal="center"/>
    </xf>
    <xf numFmtId="165" fontId="0" fillId="2" borderId="13" xfId="3" applyNumberFormat="1" applyFont="1" applyFill="1" applyBorder="1" applyAlignment="1">
      <alignment horizontal="center"/>
    </xf>
    <xf numFmtId="165" fontId="0" fillId="2" borderId="15" xfId="3" applyNumberFormat="1" applyFont="1" applyFill="1" applyBorder="1" applyAlignment="1">
      <alignment horizontal="center"/>
    </xf>
    <xf numFmtId="165" fontId="0" fillId="2" borderId="1" xfId="3" applyNumberFormat="1" applyFont="1" applyFill="1" applyBorder="1" applyAlignment="1">
      <alignment horizontal="center"/>
    </xf>
    <xf numFmtId="165" fontId="0" fillId="2" borderId="4" xfId="3" applyNumberFormat="1" applyFont="1" applyFill="1" applyBorder="1" applyAlignment="1">
      <alignment horizontal="center"/>
    </xf>
    <xf numFmtId="0" fontId="0" fillId="2" borderId="0" xfId="2" applyFont="1" applyFill="1"/>
    <xf numFmtId="44" fontId="0" fillId="2" borderId="15" xfId="3" applyFont="1" applyFill="1" applyBorder="1" applyAlignment="1">
      <alignment horizontal="center"/>
    </xf>
    <xf numFmtId="165" fontId="3" fillId="2" borderId="13" xfId="3" applyNumberFormat="1" applyFont="1" applyFill="1" applyBorder="1" applyAlignment="1">
      <alignment horizontal="center"/>
    </xf>
    <xf numFmtId="165" fontId="3" fillId="2" borderId="15" xfId="3" applyNumberFormat="1" applyFont="1" applyFill="1" applyBorder="1" applyAlignment="1">
      <alignment horizontal="center"/>
    </xf>
    <xf numFmtId="165" fontId="1" fillId="2" borderId="0" xfId="2" applyNumberFormat="1" applyFill="1"/>
    <xf numFmtId="165" fontId="0" fillId="2" borderId="9" xfId="3" applyNumberFormat="1" applyFont="1" applyFill="1" applyBorder="1" applyAlignment="1">
      <alignment horizontal="center"/>
    </xf>
    <xf numFmtId="165" fontId="0" fillId="2" borderId="11" xfId="3" applyNumberFormat="1" applyFont="1" applyFill="1" applyBorder="1" applyAlignment="1">
      <alignment horizontal="center"/>
    </xf>
    <xf numFmtId="165" fontId="3" fillId="2" borderId="9" xfId="3" applyNumberFormat="1" applyFont="1" applyFill="1" applyBorder="1" applyAlignment="1">
      <alignment horizontal="center"/>
    </xf>
    <xf numFmtId="165" fontId="3" fillId="2" borderId="11" xfId="3" applyNumberFormat="1" applyFont="1" applyFill="1" applyBorder="1" applyAlignment="1">
      <alignment horizontal="center"/>
    </xf>
    <xf numFmtId="164" fontId="1" fillId="2" borderId="6" xfId="1" applyNumberFormat="1" applyFill="1" applyBorder="1" applyAlignment="1">
      <alignment horizontal="center"/>
    </xf>
    <xf numFmtId="43" fontId="0" fillId="2" borderId="6" xfId="4" applyFont="1" applyFill="1" applyBorder="1" applyAlignment="1">
      <alignment horizontal="center"/>
    </xf>
    <xf numFmtId="0" fontId="1" fillId="2" borderId="6" xfId="2" applyFill="1" applyBorder="1" applyAlignment="1">
      <alignment horizontal="center"/>
    </xf>
    <xf numFmtId="0" fontId="1" fillId="0" borderId="0" xfId="2" applyAlignment="1">
      <alignment horizontal="center"/>
    </xf>
    <xf numFmtId="0" fontId="2" fillId="0" borderId="0" xfId="2" applyFont="1" applyAlignment="1">
      <alignment horizontal="center" wrapText="1"/>
    </xf>
    <xf numFmtId="0" fontId="2" fillId="0" borderId="0" xfId="2" applyFont="1"/>
    <xf numFmtId="164" fontId="1" fillId="0" borderId="0" xfId="1" applyNumberFormat="1" applyFill="1"/>
    <xf numFmtId="165" fontId="0" fillId="0" borderId="0" xfId="3" applyNumberFormat="1" applyFont="1" applyFill="1" applyBorder="1" applyAlignment="1">
      <alignment horizontal="center"/>
    </xf>
    <xf numFmtId="2" fontId="1" fillId="0" borderId="15" xfId="2" applyNumberFormat="1" applyBorder="1"/>
    <xf numFmtId="2" fontId="1" fillId="0" borderId="11" xfId="2" applyNumberFormat="1" applyBorder="1"/>
    <xf numFmtId="2" fontId="1" fillId="0" borderId="0" xfId="2" applyNumberFormat="1"/>
    <xf numFmtId="0" fontId="2" fillId="2" borderId="1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3" fontId="2" fillId="2" borderId="5" xfId="2" applyNumberFormat="1" applyFont="1" applyFill="1" applyBorder="1" applyAlignment="1">
      <alignment horizontal="center"/>
    </xf>
    <xf numFmtId="3" fontId="2" fillId="2" borderId="7" xfId="2" applyNumberFormat="1" applyFont="1" applyFill="1" applyBorder="1" applyAlignment="1">
      <alignment horizontal="center"/>
    </xf>
    <xf numFmtId="3" fontId="2" fillId="2" borderId="8" xfId="2" applyNumberFormat="1" applyFont="1" applyFill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1" fillId="0" borderId="4" xfId="2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7" xfId="2" applyNumberFormat="1" applyFont="1" applyBorder="1" applyAlignment="1">
      <alignment horizontal="center"/>
    </xf>
    <xf numFmtId="3" fontId="2" fillId="0" borderId="8" xfId="2" applyNumberFormat="1" applyFont="1" applyBorder="1" applyAlignment="1">
      <alignment horizontal="center"/>
    </xf>
    <xf numFmtId="2" fontId="1" fillId="0" borderId="12" xfId="2" applyNumberFormat="1" applyBorder="1"/>
  </cellXfs>
  <cellStyles count="6">
    <cellStyle name="Comma" xfId="1" builtinId="3"/>
    <cellStyle name="Comma 2" xfId="4" xr:uid="{D9A63732-6048-4CC1-9EF6-06FC131538E2}"/>
    <cellStyle name="Currency 2" xfId="3" xr:uid="{D6392D03-2B67-428F-BFA2-11CD81ADB818}"/>
    <cellStyle name="Normal" xfId="0" builtinId="0"/>
    <cellStyle name="Normal 14" xfId="5" xr:uid="{8CC3526C-11F6-49F6-AEBC-B5108FB4DB61}"/>
    <cellStyle name="Normal 2" xfId="2" xr:uid="{1031B89C-3EE9-41A9-AB50-FD8B42ADF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26652-6BA5-47AE-880D-952CF13626B3}">
  <dimension ref="A1:AE93"/>
  <sheetViews>
    <sheetView tabSelected="1" workbookViewId="0">
      <pane xSplit="9" ySplit="3" topLeftCell="J65" activePane="bottomRight" state="frozen"/>
      <selection pane="topRight" activeCell="J1" sqref="J1"/>
      <selection pane="bottomLeft" activeCell="A4" sqref="A4"/>
      <selection pane="bottomRight" activeCell="I72" sqref="I72"/>
    </sheetView>
  </sheetViews>
  <sheetFormatPr defaultColWidth="9.140625" defaultRowHeight="15" x14ac:dyDescent="0.25"/>
  <cols>
    <col min="1" max="1" width="12.42578125" style="3" bestFit="1" customWidth="1"/>
    <col min="2" max="2" width="20.5703125" style="3" bestFit="1" customWidth="1"/>
    <col min="3" max="3" width="15.5703125" style="36" customWidth="1"/>
    <col min="4" max="4" width="15.28515625" style="37" bestFit="1" customWidth="1"/>
    <col min="5" max="5" width="12.5703125" style="37" bestFit="1" customWidth="1"/>
    <col min="6" max="6" width="15.28515625" style="37" bestFit="1" customWidth="1"/>
    <col min="7" max="7" width="14.28515625" style="37" bestFit="1" customWidth="1"/>
    <col min="8" max="8" width="13.28515625" style="3" bestFit="1" customWidth="1"/>
    <col min="9" max="9" width="13" style="3" customWidth="1"/>
    <col min="10" max="10" width="4.85546875" style="3" customWidth="1"/>
    <col min="11" max="11" width="5.42578125" style="3" customWidth="1"/>
    <col min="18" max="18" width="4.85546875" style="3" hidden="1" customWidth="1"/>
    <col min="19" max="19" width="7.7109375" style="3" hidden="1" customWidth="1"/>
    <col min="20" max="20" width="8.7109375" style="3" hidden="1" customWidth="1"/>
    <col min="21" max="21" width="14.28515625" style="3" hidden="1" customWidth="1"/>
    <col min="22" max="22" width="0" style="3" hidden="1" customWidth="1"/>
    <col min="23" max="23" width="15.28515625" style="3" hidden="1" customWidth="1"/>
    <col min="24" max="24" width="12.5703125" style="3" hidden="1" customWidth="1"/>
    <col min="25" max="25" width="5.28515625" style="3" hidden="1" customWidth="1"/>
    <col min="26" max="26" width="7.7109375" style="3" hidden="1" customWidth="1"/>
    <col min="27" max="27" width="0" style="3" hidden="1" customWidth="1"/>
    <col min="28" max="28" width="14.28515625" style="3" hidden="1" customWidth="1"/>
    <col min="29" max="29" width="10" style="3" hidden="1" customWidth="1"/>
    <col min="30" max="30" width="15.28515625" style="3" hidden="1" customWidth="1"/>
    <col min="31" max="31" width="10" style="3" hidden="1" customWidth="1"/>
    <col min="32" max="16384" width="9.140625" style="3"/>
  </cols>
  <sheetData>
    <row r="1" spans="1:31" ht="15.75" thickBot="1" x14ac:dyDescent="0.3">
      <c r="A1" s="1" t="s">
        <v>17</v>
      </c>
      <c r="B1" s="2" t="s">
        <v>18</v>
      </c>
      <c r="C1" s="75" t="s">
        <v>19</v>
      </c>
      <c r="D1" s="76"/>
      <c r="E1" s="76"/>
      <c r="F1" s="76"/>
      <c r="G1" s="77"/>
      <c r="H1" s="76" t="s">
        <v>20</v>
      </c>
      <c r="I1" s="78"/>
      <c r="J1" s="61"/>
      <c r="K1" s="61"/>
      <c r="R1" s="38"/>
      <c r="S1" s="38" t="s">
        <v>30</v>
      </c>
      <c r="T1" s="69" t="s">
        <v>19</v>
      </c>
      <c r="U1" s="70"/>
      <c r="V1" s="70"/>
      <c r="W1" s="70"/>
      <c r="X1" s="71"/>
      <c r="Y1" s="38"/>
      <c r="Z1" s="38" t="s">
        <v>31</v>
      </c>
      <c r="AA1" s="69" t="s">
        <v>19</v>
      </c>
      <c r="AB1" s="70"/>
      <c r="AC1" s="70"/>
      <c r="AD1" s="70"/>
      <c r="AE1" s="71"/>
    </row>
    <row r="2" spans="1:31" ht="46.5" customHeight="1" thickBot="1" x14ac:dyDescent="0.3">
      <c r="A2" s="4"/>
      <c r="B2" s="5"/>
      <c r="C2" s="6" t="s">
        <v>21</v>
      </c>
      <c r="D2" s="79" t="s">
        <v>22</v>
      </c>
      <c r="E2" s="80"/>
      <c r="F2" s="81" t="s">
        <v>23</v>
      </c>
      <c r="G2" s="80"/>
      <c r="H2" s="7" t="s">
        <v>24</v>
      </c>
      <c r="I2" s="8" t="s">
        <v>25</v>
      </c>
      <c r="J2" s="62"/>
      <c r="K2" s="62"/>
      <c r="R2" s="38"/>
      <c r="S2" s="38"/>
      <c r="T2" s="39" t="s">
        <v>21</v>
      </c>
      <c r="U2" s="72" t="s">
        <v>22</v>
      </c>
      <c r="V2" s="73"/>
      <c r="W2" s="74" t="s">
        <v>23</v>
      </c>
      <c r="X2" s="73"/>
      <c r="Y2" s="38"/>
      <c r="Z2" s="38"/>
      <c r="AA2" s="39" t="s">
        <v>21</v>
      </c>
      <c r="AB2" s="72" t="s">
        <v>22</v>
      </c>
      <c r="AC2" s="73"/>
      <c r="AD2" s="74" t="s">
        <v>23</v>
      </c>
      <c r="AE2" s="73"/>
    </row>
    <row r="3" spans="1:31" ht="15.75" thickBot="1" x14ac:dyDescent="0.3">
      <c r="A3" s="9"/>
      <c r="B3" s="10"/>
      <c r="C3" s="11"/>
      <c r="D3" s="12" t="s">
        <v>26</v>
      </c>
      <c r="E3" s="13" t="s">
        <v>27</v>
      </c>
      <c r="F3" s="14" t="s">
        <v>26</v>
      </c>
      <c r="G3" s="13" t="s">
        <v>27</v>
      </c>
      <c r="H3" s="15"/>
      <c r="I3" s="16"/>
      <c r="J3" s="63"/>
      <c r="K3" s="63"/>
      <c r="R3" s="38"/>
      <c r="S3" s="38"/>
      <c r="T3" s="40"/>
      <c r="U3" s="41" t="s">
        <v>26</v>
      </c>
      <c r="V3" s="42" t="s">
        <v>27</v>
      </c>
      <c r="W3" s="43" t="s">
        <v>26</v>
      </c>
      <c r="X3" s="42" t="s">
        <v>27</v>
      </c>
      <c r="Y3" s="38"/>
      <c r="Z3" s="38"/>
      <c r="AA3" s="40"/>
      <c r="AB3" s="41" t="s">
        <v>26</v>
      </c>
      <c r="AC3" s="42" t="s">
        <v>27</v>
      </c>
      <c r="AD3" s="43" t="s">
        <v>26</v>
      </c>
      <c r="AE3" s="42" t="s">
        <v>27</v>
      </c>
    </row>
    <row r="4" spans="1:31" x14ac:dyDescent="0.25">
      <c r="A4" s="17"/>
      <c r="B4" s="18"/>
      <c r="C4" s="19"/>
      <c r="D4" s="20"/>
      <c r="E4" s="21"/>
      <c r="F4" s="22"/>
      <c r="G4" s="23"/>
      <c r="H4" s="24"/>
      <c r="I4" s="25"/>
      <c r="J4" s="24"/>
      <c r="K4" s="24"/>
      <c r="R4" s="38"/>
      <c r="S4" s="38"/>
      <c r="T4" s="44"/>
      <c r="U4" s="45"/>
      <c r="V4" s="46"/>
      <c r="W4" s="47"/>
      <c r="X4" s="48"/>
      <c r="Y4" s="38"/>
      <c r="Z4" s="38"/>
      <c r="AA4" s="44"/>
      <c r="AB4" s="45"/>
      <c r="AC4" s="46"/>
      <c r="AD4" s="47"/>
      <c r="AE4" s="48"/>
    </row>
    <row r="5" spans="1:31" x14ac:dyDescent="0.25">
      <c r="A5" s="17" t="s">
        <v>4</v>
      </c>
      <c r="B5" s="18" t="s">
        <v>15</v>
      </c>
      <c r="C5" s="19"/>
      <c r="D5" s="20"/>
      <c r="E5" s="21"/>
      <c r="F5" s="20"/>
      <c r="G5" s="21"/>
      <c r="H5" s="24"/>
      <c r="I5" s="25"/>
      <c r="J5" s="24"/>
      <c r="K5" s="24"/>
      <c r="R5" s="38"/>
      <c r="S5" s="49"/>
      <c r="T5" s="44"/>
      <c r="U5" s="45"/>
      <c r="V5" s="46"/>
      <c r="W5" s="45"/>
      <c r="X5" s="46"/>
      <c r="Y5" s="38"/>
      <c r="Z5" s="38"/>
      <c r="AA5" s="44"/>
      <c r="AB5" s="45"/>
      <c r="AC5" s="46"/>
      <c r="AD5" s="45"/>
      <c r="AE5" s="46"/>
    </row>
    <row r="6" spans="1:31" x14ac:dyDescent="0.25">
      <c r="A6" s="17"/>
      <c r="B6" s="18" t="s">
        <v>14</v>
      </c>
      <c r="C6" s="19"/>
      <c r="D6" s="20"/>
      <c r="E6" s="21"/>
      <c r="F6" s="20"/>
      <c r="G6" s="21"/>
      <c r="H6" s="24"/>
      <c r="I6" s="25"/>
      <c r="J6" s="24"/>
      <c r="K6" s="24"/>
      <c r="R6" s="38"/>
      <c r="S6" s="38"/>
      <c r="T6" s="44"/>
      <c r="U6" s="45"/>
      <c r="V6" s="46"/>
      <c r="W6" s="45"/>
      <c r="X6" s="46"/>
      <c r="Y6" s="38"/>
      <c r="Z6" s="38"/>
      <c r="AA6" s="44"/>
      <c r="AB6" s="45"/>
      <c r="AC6" s="46"/>
      <c r="AD6" s="45"/>
      <c r="AE6" s="46"/>
    </row>
    <row r="7" spans="1:31" x14ac:dyDescent="0.25">
      <c r="A7" s="17"/>
      <c r="B7" s="18" t="s">
        <v>28</v>
      </c>
      <c r="C7" s="19"/>
      <c r="D7" s="20"/>
      <c r="E7" s="21"/>
      <c r="F7" s="20"/>
      <c r="G7" s="21"/>
      <c r="H7" s="24"/>
      <c r="I7" s="66"/>
      <c r="J7" s="24"/>
      <c r="K7" s="24"/>
      <c r="R7" s="38"/>
      <c r="S7" s="38"/>
      <c r="T7" s="44"/>
      <c r="U7" s="45"/>
      <c r="V7" s="46"/>
      <c r="W7" s="45"/>
      <c r="X7" s="46"/>
      <c r="Y7" s="38"/>
      <c r="Z7" s="38"/>
      <c r="AA7" s="44"/>
      <c r="AB7" s="45"/>
      <c r="AC7" s="46"/>
      <c r="AD7" s="45"/>
      <c r="AE7" s="46"/>
    </row>
    <row r="8" spans="1:31" x14ac:dyDescent="0.25">
      <c r="A8" s="17"/>
      <c r="B8" s="18" t="s">
        <v>1</v>
      </c>
      <c r="C8" s="19"/>
      <c r="D8" s="20"/>
      <c r="E8" s="21"/>
      <c r="F8" s="20"/>
      <c r="G8" s="26"/>
      <c r="H8" s="27"/>
      <c r="I8" s="66"/>
      <c r="J8" s="27"/>
      <c r="K8" s="27"/>
      <c r="R8" s="38"/>
      <c r="S8" s="38"/>
      <c r="T8" s="44"/>
      <c r="U8" s="45"/>
      <c r="V8" s="46"/>
      <c r="W8" s="45"/>
      <c r="X8" s="50"/>
      <c r="Y8" s="38"/>
      <c r="Z8" s="38"/>
      <c r="AA8" s="44"/>
      <c r="AB8" s="45"/>
      <c r="AC8" s="46"/>
      <c r="AD8" s="45"/>
      <c r="AE8" s="50"/>
    </row>
    <row r="9" spans="1:31" x14ac:dyDescent="0.25">
      <c r="A9" s="17"/>
      <c r="B9" s="18" t="s">
        <v>29</v>
      </c>
      <c r="C9" s="19"/>
      <c r="D9" s="20"/>
      <c r="E9" s="21"/>
      <c r="F9" s="20"/>
      <c r="G9" s="21"/>
      <c r="H9" s="24"/>
      <c r="I9" s="66"/>
      <c r="J9" s="24"/>
      <c r="K9" s="24"/>
      <c r="R9" s="38"/>
      <c r="S9" s="38"/>
      <c r="T9" s="44"/>
      <c r="U9" s="45"/>
      <c r="V9" s="46"/>
      <c r="W9" s="45"/>
      <c r="X9" s="46"/>
      <c r="Y9" s="38"/>
      <c r="Z9" s="38"/>
      <c r="AA9" s="44">
        <v>17</v>
      </c>
      <c r="AB9" s="45">
        <f>SUM(AD9)*0.4</f>
        <v>584800</v>
      </c>
      <c r="AC9" s="46">
        <f>SUM(AB9/AA9)</f>
        <v>34400</v>
      </c>
      <c r="AD9" s="45">
        <v>1462000</v>
      </c>
      <c r="AE9" s="46">
        <f>SUM(AD9)/AA9</f>
        <v>86000</v>
      </c>
    </row>
    <row r="10" spans="1:31" x14ac:dyDescent="0.25">
      <c r="A10" s="17"/>
      <c r="B10" s="18" t="s">
        <v>5</v>
      </c>
      <c r="C10" s="19">
        <v>42</v>
      </c>
      <c r="D10" s="20">
        <f>F10*0.4</f>
        <v>1605600</v>
      </c>
      <c r="E10" s="21">
        <f>SUM(D10/C10)</f>
        <v>38228.571428571428</v>
      </c>
      <c r="F10" s="20">
        <v>4014000</v>
      </c>
      <c r="G10" s="21">
        <f>SUM(F10)/C10</f>
        <v>95571.428571428565</v>
      </c>
      <c r="H10" s="68">
        <v>97.61904761904762</v>
      </c>
      <c r="I10" s="66">
        <v>2.3809523809523809</v>
      </c>
      <c r="J10" s="24"/>
      <c r="K10" s="24"/>
      <c r="R10" s="38"/>
      <c r="S10" s="38"/>
      <c r="T10" s="44">
        <v>224</v>
      </c>
      <c r="U10" s="45">
        <v>8496400</v>
      </c>
      <c r="V10" s="46">
        <v>37930.357142857145</v>
      </c>
      <c r="W10" s="45">
        <v>21241000</v>
      </c>
      <c r="X10" s="46">
        <v>94825.892857142855</v>
      </c>
      <c r="Y10" s="38"/>
      <c r="Z10" s="38"/>
      <c r="AA10" s="44">
        <v>207</v>
      </c>
      <c r="AB10" s="45">
        <f>SUM(AD10)*0.4</f>
        <v>7870400</v>
      </c>
      <c r="AC10" s="46">
        <f>SUM(AB10/AA10)</f>
        <v>38021.256038647341</v>
      </c>
      <c r="AD10" s="45">
        <v>19676000</v>
      </c>
      <c r="AE10" s="46">
        <f>SUM(AD10)/AA10</f>
        <v>95053.140096618357</v>
      </c>
    </row>
    <row r="11" spans="1:31" x14ac:dyDescent="0.25">
      <c r="A11" s="17"/>
      <c r="B11" s="18" t="s">
        <v>3</v>
      </c>
      <c r="C11" s="19">
        <v>188</v>
      </c>
      <c r="D11" s="20">
        <f>F11*0.4</f>
        <v>7551600</v>
      </c>
      <c r="E11" s="21">
        <f>SUM(D11/C11)</f>
        <v>40168.085106382976</v>
      </c>
      <c r="F11" s="20">
        <v>18879000</v>
      </c>
      <c r="G11" s="21">
        <f>SUM(F11)/C11</f>
        <v>100420.21276595745</v>
      </c>
      <c r="H11" s="68">
        <v>97.872340425531917</v>
      </c>
      <c r="I11" s="66">
        <v>2.1276595744680851</v>
      </c>
      <c r="J11" s="24"/>
      <c r="K11" s="24"/>
      <c r="R11" s="38"/>
      <c r="S11" s="38"/>
      <c r="T11" s="44">
        <v>6</v>
      </c>
      <c r="U11" s="45">
        <v>260000</v>
      </c>
      <c r="V11" s="46">
        <v>43333.333333333336</v>
      </c>
      <c r="W11" s="45">
        <v>650000</v>
      </c>
      <c r="X11" s="46">
        <v>108333.33333333333</v>
      </c>
      <c r="Y11" s="38"/>
      <c r="Z11" s="38"/>
      <c r="AA11" s="44">
        <v>5</v>
      </c>
      <c r="AB11" s="45">
        <f>SUM(AD11)*0.4</f>
        <v>214000</v>
      </c>
      <c r="AC11" s="46">
        <f>SUM(AB11/AA11)</f>
        <v>42800</v>
      </c>
      <c r="AD11" s="45">
        <v>535000</v>
      </c>
      <c r="AE11" s="46">
        <f>SUM(AD11)/AA11</f>
        <v>107000</v>
      </c>
    </row>
    <row r="12" spans="1:31" x14ac:dyDescent="0.25">
      <c r="A12" s="17"/>
      <c r="B12" s="18" t="s">
        <v>11</v>
      </c>
      <c r="C12" s="19"/>
      <c r="D12" s="20"/>
      <c r="E12" s="21"/>
      <c r="F12" s="20"/>
      <c r="G12" s="21"/>
      <c r="H12" s="68"/>
      <c r="I12" s="66"/>
      <c r="J12" s="24"/>
      <c r="K12" s="24"/>
      <c r="R12" s="38"/>
      <c r="S12" s="38"/>
      <c r="T12" s="44"/>
      <c r="U12" s="45"/>
      <c r="V12" s="46"/>
      <c r="W12" s="45"/>
      <c r="X12" s="46"/>
      <c r="Y12" s="38"/>
      <c r="Z12" s="38"/>
      <c r="AA12" s="44"/>
      <c r="AB12" s="45"/>
      <c r="AC12" s="46"/>
      <c r="AD12" s="45"/>
      <c r="AE12" s="46"/>
    </row>
    <row r="13" spans="1:31" x14ac:dyDescent="0.25">
      <c r="A13" s="17"/>
      <c r="B13" s="18" t="s">
        <v>10</v>
      </c>
      <c r="C13" s="19"/>
      <c r="D13" s="20"/>
      <c r="E13" s="21"/>
      <c r="F13" s="20"/>
      <c r="G13" s="21"/>
      <c r="H13" s="68"/>
      <c r="I13" s="66"/>
      <c r="J13" s="24"/>
      <c r="K13" s="24"/>
      <c r="R13" s="38"/>
      <c r="S13" s="38"/>
      <c r="T13" s="44"/>
      <c r="U13" s="45"/>
      <c r="V13" s="46"/>
      <c r="W13" s="45"/>
      <c r="X13" s="46"/>
      <c r="Y13" s="38"/>
      <c r="Z13" s="38"/>
      <c r="AA13" s="44"/>
      <c r="AB13" s="45"/>
      <c r="AC13" s="46"/>
      <c r="AD13" s="45"/>
      <c r="AE13" s="46"/>
    </row>
    <row r="14" spans="1:31" x14ac:dyDescent="0.25">
      <c r="A14" s="17"/>
      <c r="B14" s="18" t="s">
        <v>12</v>
      </c>
      <c r="C14" s="19"/>
      <c r="D14" s="20"/>
      <c r="E14" s="21"/>
      <c r="F14" s="20"/>
      <c r="G14" s="21"/>
      <c r="H14" s="68"/>
      <c r="I14" s="66"/>
      <c r="J14" s="24"/>
      <c r="K14" s="24"/>
      <c r="R14" s="38"/>
      <c r="S14" s="38"/>
      <c r="T14" s="44"/>
      <c r="U14" s="45"/>
      <c r="V14" s="46"/>
      <c r="W14" s="45"/>
      <c r="X14" s="46"/>
      <c r="Y14" s="38"/>
      <c r="Z14" s="38"/>
      <c r="AA14" s="44"/>
      <c r="AB14" s="45"/>
      <c r="AC14" s="46"/>
      <c r="AD14" s="45"/>
      <c r="AE14" s="46"/>
    </row>
    <row r="15" spans="1:31" x14ac:dyDescent="0.25">
      <c r="A15" s="17"/>
      <c r="B15" s="18" t="s">
        <v>13</v>
      </c>
      <c r="C15" s="19"/>
      <c r="D15" s="20"/>
      <c r="E15" s="21"/>
      <c r="F15" s="20"/>
      <c r="G15" s="21"/>
      <c r="H15" s="68"/>
      <c r="I15" s="66"/>
      <c r="J15" s="24"/>
      <c r="K15" s="24"/>
      <c r="R15" s="38"/>
      <c r="S15" s="38"/>
      <c r="T15" s="44"/>
      <c r="U15" s="45"/>
      <c r="V15" s="46"/>
      <c r="W15" s="45"/>
      <c r="X15" s="46"/>
      <c r="Y15" s="38"/>
      <c r="Z15" s="38"/>
      <c r="AA15" s="44"/>
      <c r="AB15" s="45"/>
      <c r="AC15" s="46"/>
      <c r="AD15" s="45"/>
      <c r="AE15" s="46"/>
    </row>
    <row r="16" spans="1:31" x14ac:dyDescent="0.25">
      <c r="A16" s="17"/>
      <c r="B16" s="18"/>
      <c r="C16" s="19"/>
      <c r="D16" s="20"/>
      <c r="E16" s="21"/>
      <c r="F16" s="28"/>
      <c r="G16" s="29"/>
      <c r="H16" s="68"/>
      <c r="I16" s="66"/>
      <c r="J16" s="24"/>
      <c r="K16" s="24"/>
      <c r="R16" s="38"/>
      <c r="S16" s="38"/>
      <c r="T16" s="44"/>
      <c r="U16" s="45"/>
      <c r="V16" s="46"/>
      <c r="W16" s="51"/>
      <c r="X16" s="52"/>
      <c r="Y16" s="38"/>
      <c r="Z16" s="38"/>
      <c r="AA16" s="44"/>
      <c r="AB16" s="45"/>
      <c r="AC16" s="46"/>
      <c r="AD16" s="51"/>
      <c r="AE16" s="52"/>
    </row>
    <row r="17" spans="1:31" x14ac:dyDescent="0.25">
      <c r="A17" s="17" t="s">
        <v>6</v>
      </c>
      <c r="B17" s="18" t="s">
        <v>15</v>
      </c>
      <c r="C17" s="19"/>
      <c r="D17" s="20"/>
      <c r="E17" s="21"/>
      <c r="F17" s="20"/>
      <c r="G17" s="21"/>
      <c r="H17" s="68"/>
      <c r="I17" s="66"/>
      <c r="J17" s="24"/>
      <c r="K17" s="24"/>
      <c r="R17" s="38"/>
      <c r="S17" s="49"/>
      <c r="T17" s="44"/>
      <c r="U17" s="45"/>
      <c r="V17" s="46"/>
      <c r="W17" s="45"/>
      <c r="X17" s="46"/>
      <c r="Y17" s="38"/>
      <c r="Z17" s="38"/>
      <c r="AA17" s="44"/>
      <c r="AB17" s="45"/>
      <c r="AC17" s="46"/>
      <c r="AD17" s="45"/>
      <c r="AE17" s="46"/>
    </row>
    <row r="18" spans="1:31" x14ac:dyDescent="0.25">
      <c r="A18" s="17"/>
      <c r="B18" s="18" t="s">
        <v>14</v>
      </c>
      <c r="C18" s="19"/>
      <c r="D18" s="20"/>
      <c r="E18" s="21"/>
      <c r="F18" s="20"/>
      <c r="G18" s="21"/>
      <c r="H18" s="68"/>
      <c r="I18" s="66"/>
      <c r="J18" s="24"/>
      <c r="K18" s="24"/>
      <c r="R18" s="38"/>
      <c r="S18" s="38"/>
      <c r="T18" s="44"/>
      <c r="U18" s="45"/>
      <c r="V18" s="46"/>
      <c r="W18" s="45"/>
      <c r="X18" s="46"/>
      <c r="Y18" s="38"/>
      <c r="Z18" s="38"/>
      <c r="AA18" s="44"/>
      <c r="AB18" s="45"/>
      <c r="AC18" s="46"/>
      <c r="AD18" s="45"/>
      <c r="AE18" s="46"/>
    </row>
    <row r="19" spans="1:31" x14ac:dyDescent="0.25">
      <c r="A19" s="17"/>
      <c r="B19" s="18" t="s">
        <v>28</v>
      </c>
      <c r="C19" s="19"/>
      <c r="D19" s="20"/>
      <c r="E19" s="21"/>
      <c r="F19" s="20"/>
      <c r="G19" s="21"/>
      <c r="H19" s="68"/>
      <c r="I19" s="66"/>
      <c r="J19" s="24"/>
      <c r="K19" s="24"/>
      <c r="R19" s="38"/>
      <c r="S19" s="38"/>
      <c r="T19" s="44"/>
      <c r="U19" s="45"/>
      <c r="V19" s="46"/>
      <c r="W19" s="45"/>
      <c r="X19" s="46"/>
      <c r="Y19" s="38"/>
      <c r="Z19" s="38"/>
      <c r="AA19" s="44"/>
      <c r="AB19" s="45"/>
      <c r="AC19" s="46"/>
      <c r="AD19" s="45"/>
      <c r="AE19" s="46"/>
    </row>
    <row r="20" spans="1:31" x14ac:dyDescent="0.25">
      <c r="A20" s="17"/>
      <c r="B20" s="18" t="s">
        <v>1</v>
      </c>
      <c r="C20" s="19">
        <v>68</v>
      </c>
      <c r="D20" s="20">
        <f>F20*0.4</f>
        <v>2121600</v>
      </c>
      <c r="E20" s="21">
        <f>SUM(D20/C20)</f>
        <v>31200</v>
      </c>
      <c r="F20" s="20">
        <v>5304000</v>
      </c>
      <c r="G20" s="21">
        <f>SUM(F20)/C20</f>
        <v>78000</v>
      </c>
      <c r="H20" s="68">
        <v>100</v>
      </c>
      <c r="I20" s="66">
        <v>0</v>
      </c>
      <c r="J20" s="24"/>
      <c r="K20" s="24"/>
      <c r="R20" s="38"/>
      <c r="S20" s="38"/>
      <c r="T20" s="44">
        <v>68</v>
      </c>
      <c r="U20" s="45">
        <v>2094400</v>
      </c>
      <c r="V20" s="46">
        <v>30800</v>
      </c>
      <c r="W20" s="45">
        <v>5236000</v>
      </c>
      <c r="X20" s="46">
        <v>77000</v>
      </c>
      <c r="Y20" s="38"/>
      <c r="Z20" s="38"/>
      <c r="AA20" s="44">
        <v>68</v>
      </c>
      <c r="AB20" s="45">
        <f>SUM(AD20)*0.4</f>
        <v>2082400</v>
      </c>
      <c r="AC20" s="46">
        <f>SUM(AB20/AA20)</f>
        <v>30623.529411764706</v>
      </c>
      <c r="AD20" s="45">
        <v>5206000</v>
      </c>
      <c r="AE20" s="46">
        <f>SUM(AD20)/AA20</f>
        <v>76558.823529411762</v>
      </c>
    </row>
    <row r="21" spans="1:31" x14ac:dyDescent="0.25">
      <c r="A21" s="17"/>
      <c r="B21" s="18" t="s">
        <v>29</v>
      </c>
      <c r="C21" s="19"/>
      <c r="D21" s="20"/>
      <c r="E21" s="21"/>
      <c r="F21" s="20"/>
      <c r="G21" s="21"/>
      <c r="H21" s="68"/>
      <c r="I21" s="66"/>
      <c r="J21" s="24"/>
      <c r="K21" s="24"/>
      <c r="R21" s="38"/>
      <c r="S21" s="38"/>
      <c r="T21" s="44">
        <v>18</v>
      </c>
      <c r="U21" s="45">
        <v>633600</v>
      </c>
      <c r="V21" s="46">
        <v>35200</v>
      </c>
      <c r="W21" s="45">
        <v>1584000</v>
      </c>
      <c r="X21" s="46">
        <v>88000</v>
      </c>
      <c r="Y21" s="38"/>
      <c r="Z21" s="38"/>
      <c r="AA21" s="44">
        <v>18</v>
      </c>
      <c r="AB21" s="45">
        <f>SUM(AD21)*0.4</f>
        <v>633600</v>
      </c>
      <c r="AC21" s="46">
        <f>SUM(AB21/AA21)</f>
        <v>35200</v>
      </c>
      <c r="AD21" s="45">
        <v>1584000</v>
      </c>
      <c r="AE21" s="46">
        <f>SUM(AD21)/AA21</f>
        <v>88000</v>
      </c>
    </row>
    <row r="22" spans="1:31" x14ac:dyDescent="0.25">
      <c r="A22" s="17"/>
      <c r="B22" s="18" t="s">
        <v>5</v>
      </c>
      <c r="C22" s="19">
        <v>18</v>
      </c>
      <c r="D22" s="20">
        <f>F22*0.4</f>
        <v>662400</v>
      </c>
      <c r="E22" s="21">
        <f>SUM(D22/C22)</f>
        <v>36800</v>
      </c>
      <c r="F22" s="20">
        <v>1656000</v>
      </c>
      <c r="G22" s="21">
        <f>SUM(F22)/C22</f>
        <v>92000</v>
      </c>
      <c r="H22" s="68">
        <v>100</v>
      </c>
      <c r="I22" s="66">
        <v>0</v>
      </c>
      <c r="J22" s="24"/>
      <c r="K22" s="24"/>
      <c r="R22" s="38"/>
      <c r="S22" s="38"/>
      <c r="T22" s="44"/>
      <c r="U22" s="45"/>
      <c r="V22" s="46"/>
      <c r="W22" s="45"/>
      <c r="X22" s="46"/>
      <c r="Y22" s="38"/>
      <c r="Z22" s="38"/>
      <c r="AA22" s="44"/>
      <c r="AB22" s="45"/>
      <c r="AC22" s="46"/>
      <c r="AD22" s="45"/>
      <c r="AE22" s="46"/>
    </row>
    <row r="23" spans="1:31" x14ac:dyDescent="0.25">
      <c r="A23" s="17"/>
      <c r="B23" s="18" t="s">
        <v>3</v>
      </c>
      <c r="C23" s="19"/>
      <c r="D23" s="20"/>
      <c r="E23" s="21"/>
      <c r="F23" s="20"/>
      <c r="G23" s="21"/>
      <c r="H23" s="68"/>
      <c r="I23" s="66"/>
      <c r="J23" s="24"/>
      <c r="K23" s="24"/>
      <c r="R23" s="38"/>
      <c r="S23" s="38"/>
      <c r="T23" s="44"/>
      <c r="U23" s="45"/>
      <c r="V23" s="46"/>
      <c r="W23" s="45"/>
      <c r="X23" s="46"/>
      <c r="Y23" s="38"/>
      <c r="Z23" s="38"/>
      <c r="AA23" s="44"/>
      <c r="AB23" s="45"/>
      <c r="AC23" s="46"/>
      <c r="AD23" s="45"/>
      <c r="AE23" s="46"/>
    </row>
    <row r="24" spans="1:31" x14ac:dyDescent="0.25">
      <c r="A24" s="17"/>
      <c r="B24" s="18" t="s">
        <v>11</v>
      </c>
      <c r="C24" s="19"/>
      <c r="D24" s="20"/>
      <c r="E24" s="21"/>
      <c r="F24" s="20"/>
      <c r="G24" s="21"/>
      <c r="H24" s="68"/>
      <c r="I24" s="66"/>
      <c r="J24" s="24"/>
      <c r="K24" s="24"/>
      <c r="R24" s="38"/>
      <c r="S24" s="38"/>
      <c r="T24" s="44"/>
      <c r="U24" s="45"/>
      <c r="V24" s="46"/>
      <c r="W24" s="45"/>
      <c r="X24" s="46"/>
      <c r="Y24" s="38"/>
      <c r="Z24" s="38"/>
      <c r="AA24" s="44"/>
      <c r="AB24" s="45"/>
      <c r="AC24" s="46"/>
      <c r="AD24" s="45"/>
      <c r="AE24" s="46"/>
    </row>
    <row r="25" spans="1:31" x14ac:dyDescent="0.25">
      <c r="A25" s="17"/>
      <c r="B25" s="18" t="s">
        <v>10</v>
      </c>
      <c r="C25" s="19"/>
      <c r="D25" s="20"/>
      <c r="E25" s="21"/>
      <c r="F25" s="20"/>
      <c r="G25" s="21"/>
      <c r="H25" s="68"/>
      <c r="I25" s="66"/>
      <c r="J25" s="24"/>
      <c r="K25" s="24"/>
      <c r="R25" s="38"/>
      <c r="S25" s="38"/>
      <c r="T25" s="44"/>
      <c r="U25" s="45"/>
      <c r="V25" s="46"/>
      <c r="W25" s="45"/>
      <c r="X25" s="46"/>
      <c r="Y25" s="38"/>
      <c r="Z25" s="38"/>
      <c r="AA25" s="44"/>
      <c r="AB25" s="45"/>
      <c r="AC25" s="46"/>
      <c r="AD25" s="45"/>
      <c r="AE25" s="46"/>
    </row>
    <row r="26" spans="1:31" x14ac:dyDescent="0.25">
      <c r="A26" s="17"/>
      <c r="B26" s="18" t="s">
        <v>12</v>
      </c>
      <c r="C26" s="19"/>
      <c r="D26" s="20"/>
      <c r="E26" s="21"/>
      <c r="F26" s="20"/>
      <c r="G26" s="21"/>
      <c r="H26" s="68"/>
      <c r="I26" s="66"/>
      <c r="J26" s="24"/>
      <c r="K26" s="24"/>
      <c r="R26" s="38"/>
      <c r="S26" s="38"/>
      <c r="T26" s="44"/>
      <c r="U26" s="45"/>
      <c r="V26" s="46"/>
      <c r="W26" s="45"/>
      <c r="X26" s="46"/>
      <c r="Y26" s="38"/>
      <c r="Z26" s="38"/>
      <c r="AA26" s="44"/>
      <c r="AB26" s="45"/>
      <c r="AC26" s="46"/>
      <c r="AD26" s="45"/>
      <c r="AE26" s="46"/>
    </row>
    <row r="27" spans="1:31" x14ac:dyDescent="0.25">
      <c r="A27" s="17"/>
      <c r="B27" s="18" t="s">
        <v>13</v>
      </c>
      <c r="C27" s="19"/>
      <c r="D27" s="20"/>
      <c r="E27" s="21"/>
      <c r="F27" s="20"/>
      <c r="G27" s="21"/>
      <c r="H27" s="68"/>
      <c r="I27" s="66"/>
      <c r="J27" s="24"/>
      <c r="K27" s="24"/>
      <c r="R27" s="38"/>
      <c r="S27" s="38"/>
      <c r="T27" s="44"/>
      <c r="U27" s="45"/>
      <c r="V27" s="46"/>
      <c r="W27" s="45"/>
      <c r="X27" s="46"/>
      <c r="Y27" s="38"/>
      <c r="Z27" s="38"/>
      <c r="AA27" s="44"/>
      <c r="AB27" s="45"/>
      <c r="AC27" s="46"/>
      <c r="AD27" s="45"/>
      <c r="AE27" s="46"/>
    </row>
    <row r="28" spans="1:31" x14ac:dyDescent="0.25">
      <c r="A28" s="17"/>
      <c r="B28" s="18"/>
      <c r="C28" s="19"/>
      <c r="D28" s="20"/>
      <c r="E28" s="21"/>
      <c r="F28" s="28"/>
      <c r="G28" s="29"/>
      <c r="H28" s="68"/>
      <c r="I28" s="66"/>
      <c r="J28" s="24"/>
      <c r="K28" s="24"/>
      <c r="R28" s="38"/>
      <c r="S28" s="38"/>
      <c r="T28" s="44"/>
      <c r="U28" s="45"/>
      <c r="V28" s="46"/>
      <c r="W28" s="51"/>
      <c r="X28" s="52"/>
      <c r="Y28" s="38"/>
      <c r="Z28" s="38"/>
      <c r="AA28" s="44"/>
      <c r="AB28" s="45"/>
      <c r="AC28" s="46"/>
      <c r="AD28" s="51"/>
      <c r="AE28" s="52"/>
    </row>
    <row r="29" spans="1:31" x14ac:dyDescent="0.25">
      <c r="A29" s="17" t="s">
        <v>7</v>
      </c>
      <c r="B29" s="18" t="s">
        <v>15</v>
      </c>
      <c r="C29" s="19"/>
      <c r="D29" s="20"/>
      <c r="E29" s="21"/>
      <c r="F29" s="20"/>
      <c r="G29" s="21"/>
      <c r="H29" s="68"/>
      <c r="I29" s="66"/>
      <c r="J29" s="24"/>
      <c r="K29" s="24"/>
      <c r="R29" s="38"/>
      <c r="S29" s="49"/>
      <c r="T29" s="44"/>
      <c r="U29" s="45"/>
      <c r="V29" s="46"/>
      <c r="W29" s="45"/>
      <c r="X29" s="46"/>
      <c r="Y29" s="38"/>
      <c r="Z29" s="38"/>
      <c r="AA29" s="44"/>
      <c r="AB29" s="45"/>
      <c r="AC29" s="46"/>
      <c r="AD29" s="45"/>
      <c r="AE29" s="46"/>
    </row>
    <row r="30" spans="1:31" x14ac:dyDescent="0.25">
      <c r="A30" s="17"/>
      <c r="B30" s="18" t="s">
        <v>14</v>
      </c>
      <c r="C30" s="19"/>
      <c r="D30" s="20"/>
      <c r="E30" s="21"/>
      <c r="F30" s="20"/>
      <c r="G30" s="21"/>
      <c r="H30" s="68"/>
      <c r="I30" s="66"/>
      <c r="J30" s="24"/>
      <c r="K30" s="24"/>
      <c r="R30" s="38"/>
      <c r="S30" s="38"/>
      <c r="T30" s="44"/>
      <c r="U30" s="45"/>
      <c r="V30" s="46"/>
      <c r="W30" s="45"/>
      <c r="X30" s="46"/>
      <c r="Y30" s="38"/>
      <c r="Z30" s="38"/>
      <c r="AA30" s="44"/>
      <c r="AB30" s="45"/>
      <c r="AC30" s="46"/>
      <c r="AD30" s="45"/>
      <c r="AE30" s="46"/>
    </row>
    <row r="31" spans="1:31" x14ac:dyDescent="0.25">
      <c r="A31" s="17"/>
      <c r="B31" s="18" t="s">
        <v>28</v>
      </c>
      <c r="C31" s="19"/>
      <c r="D31" s="20"/>
      <c r="E31" s="21"/>
      <c r="F31" s="20"/>
      <c r="G31" s="21"/>
      <c r="H31" s="68"/>
      <c r="I31" s="66"/>
      <c r="J31" s="24"/>
      <c r="K31" s="24"/>
      <c r="R31" s="38"/>
      <c r="S31" s="38"/>
      <c r="T31" s="44"/>
      <c r="U31" s="45"/>
      <c r="V31" s="46"/>
      <c r="W31" s="45"/>
      <c r="X31" s="46"/>
      <c r="Y31" s="38"/>
      <c r="Z31" s="38"/>
      <c r="AA31" s="44"/>
      <c r="AB31" s="45"/>
      <c r="AC31" s="46"/>
      <c r="AD31" s="45"/>
      <c r="AE31" s="46"/>
    </row>
    <row r="32" spans="1:31" x14ac:dyDescent="0.25">
      <c r="A32" s="17"/>
      <c r="B32" s="18" t="s">
        <v>1</v>
      </c>
      <c r="C32" s="19"/>
      <c r="D32" s="20"/>
      <c r="E32" s="21"/>
      <c r="F32" s="20"/>
      <c r="G32" s="21"/>
      <c r="H32" s="68"/>
      <c r="I32" s="66"/>
      <c r="J32" s="24"/>
      <c r="K32" s="24"/>
      <c r="R32" s="38"/>
      <c r="S32" s="38"/>
      <c r="T32" s="44"/>
      <c r="U32" s="45"/>
      <c r="V32" s="46"/>
      <c r="W32" s="45"/>
      <c r="X32" s="46"/>
      <c r="Y32" s="38"/>
      <c r="Z32" s="38"/>
      <c r="AA32" s="44"/>
      <c r="AB32" s="45"/>
      <c r="AC32" s="46"/>
      <c r="AD32" s="45"/>
      <c r="AE32" s="46"/>
    </row>
    <row r="33" spans="1:31" x14ac:dyDescent="0.25">
      <c r="A33" s="17"/>
      <c r="B33" s="18" t="s">
        <v>29</v>
      </c>
      <c r="C33" s="19"/>
      <c r="D33" s="20"/>
      <c r="E33" s="21"/>
      <c r="F33" s="20"/>
      <c r="G33" s="21"/>
      <c r="H33" s="68"/>
      <c r="I33" s="66"/>
      <c r="J33" s="24"/>
      <c r="K33" s="24"/>
      <c r="R33" s="38"/>
      <c r="S33" s="38"/>
      <c r="T33" s="44">
        <v>21</v>
      </c>
      <c r="U33" s="45">
        <v>739200</v>
      </c>
      <c r="V33" s="46">
        <v>35200</v>
      </c>
      <c r="W33" s="45">
        <v>1848000</v>
      </c>
      <c r="X33" s="46">
        <v>88000</v>
      </c>
      <c r="Y33" s="38"/>
      <c r="Z33" s="38"/>
      <c r="AA33" s="44">
        <v>102</v>
      </c>
      <c r="AB33" s="45">
        <f>SUM(AD33)*0.4</f>
        <v>3538000</v>
      </c>
      <c r="AC33" s="46">
        <f>SUM(AB33/AA33)</f>
        <v>34686.274509803923</v>
      </c>
      <c r="AD33" s="45">
        <v>8845000</v>
      </c>
      <c r="AE33" s="46">
        <f>SUM(AD33)/AA33</f>
        <v>86715.686274509804</v>
      </c>
    </row>
    <row r="34" spans="1:31" x14ac:dyDescent="0.25">
      <c r="A34" s="17"/>
      <c r="B34" s="18" t="s">
        <v>5</v>
      </c>
      <c r="C34" s="19">
        <v>102</v>
      </c>
      <c r="D34" s="20">
        <f>F34*0.4</f>
        <v>3753600</v>
      </c>
      <c r="E34" s="21">
        <f>SUM(D34/C34)</f>
        <v>36800</v>
      </c>
      <c r="F34" s="20">
        <v>9384000</v>
      </c>
      <c r="G34" s="21">
        <f>SUM(F34)/C34</f>
        <v>92000</v>
      </c>
      <c r="H34" s="68">
        <v>100</v>
      </c>
      <c r="I34" s="66">
        <v>0</v>
      </c>
      <c r="J34" s="24"/>
      <c r="K34" s="24"/>
      <c r="R34" s="38"/>
      <c r="S34" s="38"/>
      <c r="T34" s="44">
        <v>192</v>
      </c>
      <c r="U34" s="45">
        <v>7143600</v>
      </c>
      <c r="V34" s="46">
        <v>37206.25</v>
      </c>
      <c r="W34" s="45">
        <v>17859000</v>
      </c>
      <c r="X34" s="46">
        <v>93015.625</v>
      </c>
      <c r="Y34" s="38"/>
      <c r="Z34" s="38"/>
      <c r="AA34" s="44">
        <v>158</v>
      </c>
      <c r="AB34" s="45">
        <f>SUM(AD34)*0.4</f>
        <v>5936800</v>
      </c>
      <c r="AC34" s="46">
        <f>SUM(AB34/AA34)</f>
        <v>37574.6835443038</v>
      </c>
      <c r="AD34" s="45">
        <v>14842000</v>
      </c>
      <c r="AE34" s="46">
        <f>SUM(AD34)/AA34</f>
        <v>93936.708860759492</v>
      </c>
    </row>
    <row r="35" spans="1:31" x14ac:dyDescent="0.25">
      <c r="A35" s="17"/>
      <c r="B35" s="18" t="s">
        <v>3</v>
      </c>
      <c r="C35" s="19">
        <v>158</v>
      </c>
      <c r="D35" s="20">
        <f>F35*0.4</f>
        <v>6445600</v>
      </c>
      <c r="E35" s="21">
        <f>SUM(D35/C35)</f>
        <v>40794.936708860761</v>
      </c>
      <c r="F35" s="20">
        <v>16114000</v>
      </c>
      <c r="G35" s="21">
        <f>SUM(F35)/C35</f>
        <v>101987.34177215189</v>
      </c>
      <c r="H35" s="68">
        <v>100</v>
      </c>
      <c r="I35" s="66">
        <v>0</v>
      </c>
      <c r="J35" s="24"/>
      <c r="K35" s="24"/>
      <c r="R35" s="38"/>
      <c r="S35" s="38"/>
      <c r="T35" s="44">
        <v>49</v>
      </c>
      <c r="U35" s="45">
        <v>1972000</v>
      </c>
      <c r="V35" s="46">
        <v>40244.897959183676</v>
      </c>
      <c r="W35" s="45">
        <v>4930000</v>
      </c>
      <c r="X35" s="46">
        <v>100612.24489795919</v>
      </c>
      <c r="Y35" s="38"/>
      <c r="Z35" s="38"/>
      <c r="AA35" s="44">
        <v>3</v>
      </c>
      <c r="AB35" s="45">
        <f>SUM(AD35)*0.4</f>
        <v>135600</v>
      </c>
      <c r="AC35" s="46">
        <f>SUM(AB35/AA35)</f>
        <v>45200</v>
      </c>
      <c r="AD35" s="45">
        <v>339000</v>
      </c>
      <c r="AE35" s="46">
        <f>SUM(AD35)/AA35</f>
        <v>113000</v>
      </c>
    </row>
    <row r="36" spans="1:31" x14ac:dyDescent="0.25">
      <c r="A36" s="17"/>
      <c r="B36" s="18" t="s">
        <v>11</v>
      </c>
      <c r="C36" s="19">
        <v>3</v>
      </c>
      <c r="D36" s="20">
        <f>F36*0.4</f>
        <v>146000</v>
      </c>
      <c r="E36" s="21">
        <f>SUM(D36/C36)</f>
        <v>48666.666666666664</v>
      </c>
      <c r="F36" s="20">
        <v>365000</v>
      </c>
      <c r="G36" s="21">
        <f>SUM(F36)/C36</f>
        <v>121666.66666666667</v>
      </c>
      <c r="H36" s="68">
        <v>100</v>
      </c>
      <c r="I36" s="66">
        <v>0</v>
      </c>
      <c r="J36" s="24"/>
      <c r="K36" s="24"/>
      <c r="R36" s="38"/>
      <c r="S36" s="38"/>
      <c r="T36" s="44">
        <v>1</v>
      </c>
      <c r="U36" s="45">
        <v>48000</v>
      </c>
      <c r="V36" s="46">
        <v>48000</v>
      </c>
      <c r="W36" s="45">
        <v>120000</v>
      </c>
      <c r="X36" s="46">
        <v>120000</v>
      </c>
      <c r="Y36" s="38"/>
      <c r="Z36" s="38"/>
      <c r="AA36" s="44"/>
      <c r="AB36" s="45"/>
      <c r="AC36" s="46"/>
      <c r="AD36" s="45"/>
      <c r="AE36" s="46"/>
    </row>
    <row r="37" spans="1:31" x14ac:dyDescent="0.25">
      <c r="A37" s="17"/>
      <c r="B37" s="18" t="s">
        <v>10</v>
      </c>
      <c r="C37" s="19"/>
      <c r="D37" s="20"/>
      <c r="E37" s="21"/>
      <c r="F37" s="20"/>
      <c r="G37" s="21"/>
      <c r="H37" s="68"/>
      <c r="I37" s="66"/>
      <c r="J37" s="24"/>
      <c r="K37" s="24"/>
      <c r="R37" s="38"/>
      <c r="S37" s="38"/>
      <c r="T37" s="44"/>
      <c r="U37" s="45"/>
      <c r="V37" s="46"/>
      <c r="W37" s="45"/>
      <c r="X37" s="46"/>
      <c r="Y37" s="38"/>
      <c r="Z37" s="38"/>
      <c r="AA37" s="44"/>
      <c r="AB37" s="45"/>
      <c r="AC37" s="46"/>
      <c r="AD37" s="45"/>
      <c r="AE37" s="46"/>
    </row>
    <row r="38" spans="1:31" x14ac:dyDescent="0.25">
      <c r="A38" s="17"/>
      <c r="B38" s="18" t="s">
        <v>12</v>
      </c>
      <c r="C38" s="19"/>
      <c r="D38" s="20"/>
      <c r="E38" s="21"/>
      <c r="F38" s="20"/>
      <c r="G38" s="21"/>
      <c r="H38" s="68"/>
      <c r="I38" s="66"/>
      <c r="J38" s="24"/>
      <c r="K38" s="24"/>
      <c r="R38" s="38"/>
      <c r="S38" s="38"/>
      <c r="T38" s="44"/>
      <c r="U38" s="45"/>
      <c r="V38" s="46"/>
      <c r="W38" s="45"/>
      <c r="X38" s="46"/>
      <c r="Y38" s="38"/>
      <c r="Z38" s="38"/>
      <c r="AA38" s="44"/>
      <c r="AB38" s="45"/>
      <c r="AC38" s="46"/>
      <c r="AD38" s="45"/>
      <c r="AE38" s="46"/>
    </row>
    <row r="39" spans="1:31" x14ac:dyDescent="0.25">
      <c r="A39" s="17"/>
      <c r="B39" s="18" t="s">
        <v>13</v>
      </c>
      <c r="C39" s="19"/>
      <c r="D39" s="20"/>
      <c r="E39" s="21"/>
      <c r="F39" s="20"/>
      <c r="G39" s="21"/>
      <c r="H39" s="68"/>
      <c r="I39" s="66"/>
      <c r="J39" s="24"/>
      <c r="K39" s="24"/>
      <c r="R39" s="38"/>
      <c r="S39" s="38"/>
      <c r="T39" s="44"/>
      <c r="U39" s="45"/>
      <c r="V39" s="46"/>
      <c r="W39" s="45"/>
      <c r="X39" s="46"/>
      <c r="Y39" s="38"/>
      <c r="Z39" s="38"/>
      <c r="AA39" s="44"/>
      <c r="AB39" s="45"/>
      <c r="AC39" s="46"/>
      <c r="AD39" s="45"/>
      <c r="AE39" s="46"/>
    </row>
    <row r="40" spans="1:31" x14ac:dyDescent="0.25">
      <c r="A40" s="17"/>
      <c r="B40" s="18"/>
      <c r="C40" s="19"/>
      <c r="D40" s="20"/>
      <c r="E40" s="21"/>
      <c r="F40" s="28"/>
      <c r="G40" s="29"/>
      <c r="H40" s="68"/>
      <c r="I40" s="66"/>
      <c r="J40" s="24"/>
      <c r="K40" s="24"/>
      <c r="R40" s="38"/>
      <c r="S40" s="38"/>
      <c r="T40" s="44"/>
      <c r="U40" s="45"/>
      <c r="V40" s="46"/>
      <c r="W40" s="51"/>
      <c r="X40" s="52"/>
      <c r="Y40" s="38"/>
      <c r="Z40" s="38"/>
      <c r="AA40" s="44"/>
      <c r="AB40" s="45"/>
      <c r="AC40" s="46"/>
      <c r="AD40" s="51"/>
      <c r="AE40" s="52"/>
    </row>
    <row r="41" spans="1:31" x14ac:dyDescent="0.25">
      <c r="A41" s="17" t="s">
        <v>9</v>
      </c>
      <c r="B41" s="18" t="s">
        <v>15</v>
      </c>
      <c r="C41" s="19"/>
      <c r="D41" s="20"/>
      <c r="E41" s="21"/>
      <c r="F41" s="20"/>
      <c r="G41" s="21"/>
      <c r="H41" s="68"/>
      <c r="I41" s="66"/>
      <c r="J41" s="24"/>
      <c r="K41" s="24"/>
      <c r="R41" s="38"/>
      <c r="S41" s="49"/>
      <c r="T41" s="44"/>
      <c r="U41" s="45"/>
      <c r="V41" s="46"/>
      <c r="W41" s="45"/>
      <c r="X41" s="46"/>
      <c r="Y41" s="38"/>
      <c r="Z41" s="38"/>
      <c r="AA41" s="44"/>
      <c r="AB41" s="45"/>
      <c r="AC41" s="46"/>
      <c r="AD41" s="45"/>
      <c r="AE41" s="46"/>
    </row>
    <row r="42" spans="1:31" x14ac:dyDescent="0.25">
      <c r="A42" s="17"/>
      <c r="B42" s="18" t="s">
        <v>14</v>
      </c>
      <c r="C42" s="19"/>
      <c r="D42" s="20"/>
      <c r="E42" s="21"/>
      <c r="F42" s="20"/>
      <c r="G42" s="21"/>
      <c r="H42" s="68"/>
      <c r="I42" s="66"/>
      <c r="J42" s="24"/>
      <c r="K42" s="24"/>
      <c r="R42" s="38"/>
      <c r="S42" s="38"/>
      <c r="T42" s="44"/>
      <c r="U42" s="45"/>
      <c r="V42" s="46"/>
      <c r="W42" s="45"/>
      <c r="X42" s="46"/>
      <c r="Y42" s="38"/>
      <c r="Z42" s="38"/>
      <c r="AA42" s="44"/>
      <c r="AB42" s="45"/>
      <c r="AC42" s="46"/>
      <c r="AD42" s="45"/>
      <c r="AE42" s="46"/>
    </row>
    <row r="43" spans="1:31" x14ac:dyDescent="0.25">
      <c r="A43" s="17"/>
      <c r="B43" s="18" t="s">
        <v>28</v>
      </c>
      <c r="C43" s="19"/>
      <c r="D43" s="20"/>
      <c r="E43" s="21"/>
      <c r="F43" s="20"/>
      <c r="G43" s="21"/>
      <c r="H43" s="68"/>
      <c r="I43" s="66"/>
      <c r="J43" s="24"/>
      <c r="K43" s="24"/>
      <c r="R43" s="38"/>
      <c r="S43" s="38"/>
      <c r="T43" s="44"/>
      <c r="U43" s="45"/>
      <c r="V43" s="46"/>
      <c r="W43" s="45"/>
      <c r="X43" s="46"/>
      <c r="Y43" s="38"/>
      <c r="Z43" s="38"/>
      <c r="AA43" s="44"/>
      <c r="AB43" s="45"/>
      <c r="AC43" s="46"/>
      <c r="AD43" s="45"/>
      <c r="AE43" s="46"/>
    </row>
    <row r="44" spans="1:31" x14ac:dyDescent="0.25">
      <c r="A44" s="17"/>
      <c r="B44" s="18" t="s">
        <v>1</v>
      </c>
      <c r="C44" s="19"/>
      <c r="D44" s="20"/>
      <c r="E44" s="21"/>
      <c r="F44" s="20"/>
      <c r="G44" s="21"/>
      <c r="H44" s="68"/>
      <c r="I44" s="66"/>
      <c r="J44" s="24"/>
      <c r="K44" s="24"/>
      <c r="R44" s="38"/>
      <c r="S44" s="38"/>
      <c r="T44" s="44"/>
      <c r="U44" s="45"/>
      <c r="V44" s="46"/>
      <c r="W44" s="45"/>
      <c r="X44" s="46"/>
      <c r="Y44" s="38"/>
      <c r="Z44" s="38"/>
      <c r="AA44" s="44"/>
      <c r="AB44" s="45"/>
      <c r="AC44" s="46"/>
      <c r="AD44" s="45"/>
      <c r="AE44" s="46"/>
    </row>
    <row r="45" spans="1:31" x14ac:dyDescent="0.25">
      <c r="A45" s="17"/>
      <c r="B45" s="18" t="s">
        <v>29</v>
      </c>
      <c r="C45" s="19"/>
      <c r="D45" s="20"/>
      <c r="E45" s="21"/>
      <c r="F45" s="20"/>
      <c r="G45" s="21"/>
      <c r="H45" s="68"/>
      <c r="I45" s="66"/>
      <c r="J45" s="24"/>
      <c r="K45" s="24"/>
      <c r="R45" s="38"/>
      <c r="S45" s="38"/>
      <c r="T45" s="44"/>
      <c r="U45" s="45"/>
      <c r="V45" s="46"/>
      <c r="W45" s="45"/>
      <c r="X45" s="46"/>
      <c r="Y45" s="38"/>
      <c r="Z45" s="38"/>
      <c r="AA45" s="44"/>
      <c r="AB45" s="45"/>
      <c r="AC45" s="46"/>
      <c r="AD45" s="45"/>
      <c r="AE45" s="46"/>
    </row>
    <row r="46" spans="1:31" x14ac:dyDescent="0.25">
      <c r="A46" s="17"/>
      <c r="B46" s="18" t="s">
        <v>5</v>
      </c>
      <c r="C46" s="19"/>
      <c r="D46" s="20"/>
      <c r="E46" s="21"/>
      <c r="F46" s="20"/>
      <c r="G46" s="21"/>
      <c r="H46" s="68"/>
      <c r="I46" s="66"/>
      <c r="J46" s="24"/>
      <c r="K46" s="24"/>
      <c r="R46" s="38"/>
      <c r="S46" s="38"/>
      <c r="T46" s="44"/>
      <c r="U46" s="45"/>
      <c r="V46" s="46"/>
      <c r="W46" s="45"/>
      <c r="X46" s="46"/>
      <c r="Y46" s="38"/>
      <c r="Z46" s="38"/>
      <c r="AA46" s="44"/>
      <c r="AB46" s="45"/>
      <c r="AC46" s="46"/>
      <c r="AD46" s="45"/>
      <c r="AE46" s="46"/>
    </row>
    <row r="47" spans="1:31" x14ac:dyDescent="0.25">
      <c r="A47" s="17"/>
      <c r="B47" s="18" t="s">
        <v>3</v>
      </c>
      <c r="C47" s="19">
        <v>29</v>
      </c>
      <c r="D47" s="20">
        <f>F47*0.4</f>
        <v>1344800</v>
      </c>
      <c r="E47" s="21">
        <f>SUM(D47/C47)</f>
        <v>46372.413793103449</v>
      </c>
      <c r="F47" s="20">
        <v>3362000</v>
      </c>
      <c r="G47" s="21">
        <f>SUM(F47)/C47</f>
        <v>115931.03448275862</v>
      </c>
      <c r="H47" s="68">
        <v>100</v>
      </c>
      <c r="I47" s="66">
        <v>0</v>
      </c>
      <c r="J47" s="24"/>
      <c r="K47" s="24"/>
      <c r="R47" s="38"/>
      <c r="S47" s="38"/>
      <c r="T47" s="44">
        <v>53</v>
      </c>
      <c r="U47" s="45">
        <v>2412800</v>
      </c>
      <c r="V47" s="46">
        <v>45524.528301886792</v>
      </c>
      <c r="W47" s="45">
        <v>6032000</v>
      </c>
      <c r="X47" s="46">
        <v>113811.32075471699</v>
      </c>
      <c r="Y47" s="38"/>
      <c r="Z47" s="38"/>
      <c r="AA47" s="44">
        <v>57</v>
      </c>
      <c r="AB47" s="45">
        <f>SUM(AD47)*0.4</f>
        <v>2494000</v>
      </c>
      <c r="AC47" s="46">
        <f>SUM(AB47/AA47)</f>
        <v>43754.385964912282</v>
      </c>
      <c r="AD47" s="45">
        <v>6235000</v>
      </c>
      <c r="AE47" s="46">
        <f>SUM(AD47)/AA47</f>
        <v>109385.9649122807</v>
      </c>
    </row>
    <row r="48" spans="1:31" x14ac:dyDescent="0.25">
      <c r="A48" s="17"/>
      <c r="B48" s="18" t="s">
        <v>11</v>
      </c>
      <c r="C48" s="19">
        <v>28</v>
      </c>
      <c r="D48" s="20">
        <f>F48*0.4</f>
        <v>1371200</v>
      </c>
      <c r="E48" s="21">
        <f>SUM(D48/C48)</f>
        <v>48971.428571428572</v>
      </c>
      <c r="F48" s="20">
        <v>3428000</v>
      </c>
      <c r="G48" s="21">
        <f>SUM(F48)/C48</f>
        <v>122428.57142857143</v>
      </c>
      <c r="H48" s="68">
        <v>96.428571428571431</v>
      </c>
      <c r="I48" s="66">
        <v>3.5714285714285712</v>
      </c>
      <c r="J48" s="24"/>
      <c r="K48" s="24"/>
      <c r="R48" s="38"/>
      <c r="S48" s="38"/>
      <c r="T48" s="44">
        <v>4</v>
      </c>
      <c r="U48" s="45">
        <v>192000</v>
      </c>
      <c r="V48" s="46">
        <v>48000</v>
      </c>
      <c r="W48" s="45">
        <v>480000</v>
      </c>
      <c r="X48" s="46">
        <v>120000</v>
      </c>
      <c r="Y48" s="38"/>
      <c r="Z48" s="38"/>
      <c r="AA48" s="44"/>
      <c r="AB48" s="45"/>
      <c r="AC48" s="46"/>
      <c r="AD48" s="45"/>
      <c r="AE48" s="46"/>
    </row>
    <row r="49" spans="1:31" x14ac:dyDescent="0.25">
      <c r="A49" s="17"/>
      <c r="B49" s="18" t="s">
        <v>10</v>
      </c>
      <c r="C49" s="19"/>
      <c r="D49" s="20"/>
      <c r="E49" s="21"/>
      <c r="F49" s="20"/>
      <c r="G49" s="21"/>
      <c r="H49" s="68"/>
      <c r="I49" s="66"/>
      <c r="J49" s="24"/>
      <c r="K49" s="24"/>
      <c r="R49" s="38"/>
      <c r="S49" s="38"/>
      <c r="T49" s="44">
        <v>6</v>
      </c>
      <c r="U49" s="45">
        <v>379200</v>
      </c>
      <c r="V49" s="46">
        <v>63200</v>
      </c>
      <c r="W49" s="45">
        <v>948000</v>
      </c>
      <c r="X49" s="46">
        <v>158000</v>
      </c>
      <c r="Y49" s="38"/>
      <c r="Z49" s="38"/>
      <c r="AA49" s="44">
        <v>6</v>
      </c>
      <c r="AB49" s="45">
        <f t="shared" ref="AB49" si="0">SUM(AD49)*0.4</f>
        <v>364800</v>
      </c>
      <c r="AC49" s="46">
        <f t="shared" ref="AC49" si="1">SUM(AB49/AA49)</f>
        <v>60800</v>
      </c>
      <c r="AD49" s="45">
        <v>912000</v>
      </c>
      <c r="AE49" s="46">
        <f>SUM(AD49)/AA49</f>
        <v>152000</v>
      </c>
    </row>
    <row r="50" spans="1:31" x14ac:dyDescent="0.25">
      <c r="A50" s="17"/>
      <c r="B50" s="18" t="s">
        <v>12</v>
      </c>
      <c r="C50" s="19">
        <v>6</v>
      </c>
      <c r="D50" s="20">
        <f>F50*0.4</f>
        <v>384000</v>
      </c>
      <c r="E50" s="21">
        <f>SUM(D50/C50)</f>
        <v>64000</v>
      </c>
      <c r="F50" s="20">
        <v>960000</v>
      </c>
      <c r="G50" s="21">
        <f>SUM(F50)/C50</f>
        <v>160000</v>
      </c>
      <c r="H50" s="68">
        <v>100</v>
      </c>
      <c r="I50" s="66">
        <v>0</v>
      </c>
      <c r="J50" s="24"/>
      <c r="K50" s="24"/>
      <c r="R50" s="38"/>
      <c r="S50" s="38"/>
      <c r="T50" s="44"/>
      <c r="U50" s="45"/>
      <c r="V50" s="46"/>
      <c r="W50" s="45"/>
      <c r="X50" s="46"/>
      <c r="Y50" s="38"/>
      <c r="Z50" s="38"/>
      <c r="AA50" s="44"/>
      <c r="AB50" s="45"/>
      <c r="AC50" s="46"/>
      <c r="AD50" s="45"/>
      <c r="AE50" s="46"/>
    </row>
    <row r="51" spans="1:31" x14ac:dyDescent="0.25">
      <c r="A51" s="17"/>
      <c r="B51" s="18" t="s">
        <v>13</v>
      </c>
      <c r="C51" s="19"/>
      <c r="D51" s="20"/>
      <c r="E51" s="21"/>
      <c r="F51" s="20"/>
      <c r="G51" s="21"/>
      <c r="H51" s="68"/>
      <c r="I51" s="66"/>
      <c r="J51" s="24"/>
      <c r="K51" s="24"/>
      <c r="R51" s="38"/>
      <c r="S51" s="38"/>
      <c r="T51" s="44"/>
      <c r="U51" s="45"/>
      <c r="V51" s="46"/>
      <c r="W51" s="45"/>
      <c r="X51" s="46"/>
      <c r="Y51" s="38"/>
      <c r="Z51" s="38"/>
      <c r="AA51" s="44"/>
      <c r="AB51" s="45"/>
      <c r="AC51" s="46"/>
      <c r="AD51" s="45"/>
      <c r="AE51" s="46"/>
    </row>
    <row r="52" spans="1:31" x14ac:dyDescent="0.25">
      <c r="A52" s="17"/>
      <c r="B52" s="18"/>
      <c r="C52" s="19"/>
      <c r="D52" s="20"/>
      <c r="E52" s="21"/>
      <c r="F52" s="28"/>
      <c r="G52" s="29"/>
      <c r="H52" s="68"/>
      <c r="I52" s="66"/>
      <c r="J52" s="24"/>
      <c r="K52" s="24"/>
      <c r="R52" s="38"/>
      <c r="S52" s="38"/>
      <c r="T52" s="44"/>
      <c r="U52" s="45"/>
      <c r="V52" s="46"/>
      <c r="W52" s="51"/>
      <c r="X52" s="52"/>
      <c r="Y52" s="38"/>
      <c r="Z52" s="38"/>
      <c r="AA52" s="44"/>
      <c r="AB52" s="45"/>
      <c r="AC52" s="46"/>
      <c r="AD52" s="51"/>
      <c r="AE52" s="52"/>
    </row>
    <row r="53" spans="1:31" x14ac:dyDescent="0.25">
      <c r="A53" s="17" t="s">
        <v>8</v>
      </c>
      <c r="B53" s="18" t="s">
        <v>15</v>
      </c>
      <c r="C53" s="19"/>
      <c r="D53" s="20"/>
      <c r="E53" s="21"/>
      <c r="F53" s="20"/>
      <c r="G53" s="21"/>
      <c r="H53" s="68"/>
      <c r="I53" s="66"/>
      <c r="J53" s="24"/>
      <c r="K53" s="24"/>
      <c r="R53" s="38"/>
      <c r="S53" s="49"/>
      <c r="T53" s="44"/>
      <c r="U53" s="45"/>
      <c r="V53" s="46"/>
      <c r="W53" s="45"/>
      <c r="X53" s="46"/>
      <c r="Y53" s="38"/>
      <c r="Z53" s="38"/>
      <c r="AA53" s="44"/>
      <c r="AB53" s="45"/>
      <c r="AC53" s="46"/>
      <c r="AD53" s="45"/>
      <c r="AE53" s="46"/>
    </row>
    <row r="54" spans="1:31" x14ac:dyDescent="0.25">
      <c r="A54" s="17"/>
      <c r="B54" s="18" t="s">
        <v>14</v>
      </c>
      <c r="C54" s="19"/>
      <c r="D54" s="20"/>
      <c r="E54" s="21"/>
      <c r="F54" s="20"/>
      <c r="G54" s="21"/>
      <c r="H54" s="68"/>
      <c r="I54" s="66"/>
      <c r="J54" s="24"/>
      <c r="K54" s="24"/>
      <c r="R54" s="38"/>
      <c r="S54" s="38"/>
      <c r="T54" s="44"/>
      <c r="U54" s="45"/>
      <c r="V54" s="46"/>
      <c r="W54" s="45"/>
      <c r="X54" s="46"/>
      <c r="Y54" s="38"/>
      <c r="Z54" s="38"/>
      <c r="AA54" s="44"/>
      <c r="AB54" s="45"/>
      <c r="AC54" s="46"/>
      <c r="AD54" s="45"/>
      <c r="AE54" s="46"/>
    </row>
    <row r="55" spans="1:31" x14ac:dyDescent="0.25">
      <c r="A55" s="17"/>
      <c r="B55" s="18" t="s">
        <v>28</v>
      </c>
      <c r="C55" s="19"/>
      <c r="D55" s="20"/>
      <c r="E55" s="21"/>
      <c r="F55" s="20"/>
      <c r="G55" s="21"/>
      <c r="H55" s="68"/>
      <c r="I55" s="66"/>
      <c r="J55" s="24"/>
      <c r="K55" s="24"/>
      <c r="R55" s="38"/>
      <c r="S55" s="38"/>
      <c r="T55" s="44"/>
      <c r="U55" s="45"/>
      <c r="V55" s="46"/>
      <c r="W55" s="45"/>
      <c r="X55" s="46"/>
      <c r="Y55" s="38"/>
      <c r="Z55" s="38"/>
      <c r="AA55" s="44"/>
      <c r="AB55" s="45"/>
      <c r="AC55" s="46"/>
      <c r="AD55" s="45"/>
      <c r="AE55" s="46"/>
    </row>
    <row r="56" spans="1:31" x14ac:dyDescent="0.25">
      <c r="A56" s="17"/>
      <c r="B56" s="18" t="s">
        <v>1</v>
      </c>
      <c r="C56" s="19">
        <v>111</v>
      </c>
      <c r="D56" s="20">
        <f>F56*0.4</f>
        <v>3374400</v>
      </c>
      <c r="E56" s="21">
        <f>SUM(D56/C56)</f>
        <v>30400</v>
      </c>
      <c r="F56" s="20">
        <v>8436000</v>
      </c>
      <c r="G56" s="21">
        <f>SUM(F56)/C56</f>
        <v>76000</v>
      </c>
      <c r="H56" s="68">
        <v>99.099099099099092</v>
      </c>
      <c r="I56" s="66">
        <v>0.90090090090090091</v>
      </c>
      <c r="J56" s="24"/>
      <c r="K56" s="24"/>
      <c r="R56" s="38"/>
      <c r="S56" s="38"/>
      <c r="T56" s="44">
        <v>111</v>
      </c>
      <c r="U56" s="45">
        <v>3196800</v>
      </c>
      <c r="V56" s="46">
        <v>28800</v>
      </c>
      <c r="W56" s="45">
        <v>7992000</v>
      </c>
      <c r="X56" s="46">
        <v>72000</v>
      </c>
      <c r="Y56" s="38"/>
      <c r="Z56" s="38"/>
      <c r="AA56" s="44">
        <v>143</v>
      </c>
      <c r="AB56" s="45">
        <f>SUM(AD56)*0.4</f>
        <v>4112000</v>
      </c>
      <c r="AC56" s="46">
        <f>SUM(AB56/AA56)</f>
        <v>28755.244755244756</v>
      </c>
      <c r="AD56" s="45">
        <v>10280000</v>
      </c>
      <c r="AE56" s="46">
        <f>SUM(AD56)/AA56</f>
        <v>71888.111888111889</v>
      </c>
    </row>
    <row r="57" spans="1:31" x14ac:dyDescent="0.25">
      <c r="A57" s="17"/>
      <c r="B57" s="18" t="s">
        <v>29</v>
      </c>
      <c r="C57" s="19">
        <v>37</v>
      </c>
      <c r="D57" s="20">
        <f>F57*0.4</f>
        <v>1260000</v>
      </c>
      <c r="E57" s="21">
        <f>SUM(D57/C57)</f>
        <v>34054.054054054053</v>
      </c>
      <c r="F57" s="20">
        <v>3150000</v>
      </c>
      <c r="G57" s="21">
        <f>SUM(F57)/C57</f>
        <v>85135.135135135133</v>
      </c>
      <c r="H57" s="68">
        <v>100</v>
      </c>
      <c r="I57" s="66">
        <v>0</v>
      </c>
      <c r="J57" s="24"/>
      <c r="K57" s="24"/>
      <c r="R57" s="38"/>
      <c r="S57" s="53"/>
      <c r="T57" s="44">
        <v>37</v>
      </c>
      <c r="U57" s="45">
        <v>1230000</v>
      </c>
      <c r="V57" s="46">
        <v>33243.24324324324</v>
      </c>
      <c r="W57" s="45">
        <v>3075000</v>
      </c>
      <c r="X57" s="46">
        <v>83108.108108108107</v>
      </c>
      <c r="Y57" s="38"/>
      <c r="Z57" s="38"/>
      <c r="AA57" s="44">
        <v>23</v>
      </c>
      <c r="AB57" s="45">
        <f>SUM(AD57)*0.4</f>
        <v>804800</v>
      </c>
      <c r="AC57" s="46">
        <f>SUM(AB57/AA57)</f>
        <v>34991.304347826088</v>
      </c>
      <c r="AD57" s="45">
        <v>2012000</v>
      </c>
      <c r="AE57" s="46">
        <f>SUM(AD57)/AA57</f>
        <v>87478.260869565216</v>
      </c>
    </row>
    <row r="58" spans="1:31" x14ac:dyDescent="0.25">
      <c r="A58" s="17"/>
      <c r="B58" s="18" t="s">
        <v>5</v>
      </c>
      <c r="C58" s="19">
        <v>129</v>
      </c>
      <c r="D58" s="20">
        <f>F58*0.4</f>
        <v>5031600</v>
      </c>
      <c r="E58" s="21">
        <f>SUM(D58/C58)</f>
        <v>39004.651162790695</v>
      </c>
      <c r="F58" s="20">
        <v>12579000</v>
      </c>
      <c r="G58" s="21">
        <f>SUM(F58)/C58</f>
        <v>97511.627906976748</v>
      </c>
      <c r="H58" s="68">
        <v>100</v>
      </c>
      <c r="I58" s="66">
        <v>0</v>
      </c>
      <c r="J58" s="24"/>
      <c r="K58" s="24"/>
      <c r="R58" s="38"/>
      <c r="S58" s="38"/>
      <c r="T58" s="44">
        <v>129</v>
      </c>
      <c r="U58" s="45">
        <v>4950000</v>
      </c>
      <c r="V58" s="46">
        <v>38372.093023255817</v>
      </c>
      <c r="W58" s="45">
        <v>12375000</v>
      </c>
      <c r="X58" s="46">
        <v>95930.232558139542</v>
      </c>
      <c r="Y58" s="38"/>
      <c r="Z58" s="38"/>
      <c r="AA58" s="44">
        <v>121</v>
      </c>
      <c r="AB58" s="45">
        <f>SUM(AD58)*0.4</f>
        <v>4641600</v>
      </c>
      <c r="AC58" s="46">
        <f>SUM(AB58/AA58)</f>
        <v>38360.330578512396</v>
      </c>
      <c r="AD58" s="45">
        <v>11604000</v>
      </c>
      <c r="AE58" s="46">
        <f>SUM(AD58)/AA58</f>
        <v>95900.826446280989</v>
      </c>
    </row>
    <row r="59" spans="1:31" x14ac:dyDescent="0.25">
      <c r="A59" s="17"/>
      <c r="B59" s="18" t="s">
        <v>3</v>
      </c>
      <c r="C59" s="19">
        <v>38</v>
      </c>
      <c r="D59" s="20">
        <f>F59*0.4</f>
        <v>1620800</v>
      </c>
      <c r="E59" s="21">
        <f>SUM(D59/C59)</f>
        <v>42652.631578947367</v>
      </c>
      <c r="F59" s="20">
        <v>4052000</v>
      </c>
      <c r="G59" s="21">
        <f>SUM(F59)/C59</f>
        <v>106631.57894736843</v>
      </c>
      <c r="H59" s="68">
        <v>97.368421052631575</v>
      </c>
      <c r="I59" s="66">
        <v>2.6315789473684208</v>
      </c>
      <c r="J59" s="24"/>
      <c r="K59" s="24"/>
      <c r="R59" s="38"/>
      <c r="S59" s="38"/>
      <c r="T59" s="44">
        <v>39</v>
      </c>
      <c r="U59" s="45">
        <v>1635600</v>
      </c>
      <c r="V59" s="46">
        <v>41938.461538461539</v>
      </c>
      <c r="W59" s="45">
        <v>4089000</v>
      </c>
      <c r="X59" s="46">
        <v>104846.15384615384</v>
      </c>
      <c r="Y59" s="38"/>
      <c r="Z59" s="38"/>
      <c r="AA59" s="44">
        <v>29</v>
      </c>
      <c r="AB59" s="45">
        <f>SUM(AD59)*0.4</f>
        <v>1206000</v>
      </c>
      <c r="AC59" s="46">
        <f>SUM(AB59/AA59)</f>
        <v>41586.206896551725</v>
      </c>
      <c r="AD59" s="45">
        <v>3015000</v>
      </c>
      <c r="AE59" s="46">
        <f>SUM(AD59)/AA59</f>
        <v>103965.5172413793</v>
      </c>
    </row>
    <row r="60" spans="1:31" x14ac:dyDescent="0.25">
      <c r="A60" s="17"/>
      <c r="B60" s="18" t="s">
        <v>11</v>
      </c>
      <c r="C60" s="19">
        <v>1</v>
      </c>
      <c r="D60" s="20">
        <f>F60*0.4</f>
        <v>48800</v>
      </c>
      <c r="E60" s="21">
        <f>SUM(D60/C60)</f>
        <v>48800</v>
      </c>
      <c r="F60" s="20">
        <v>122000</v>
      </c>
      <c r="G60" s="21">
        <f>SUM(F60)/C60</f>
        <v>122000</v>
      </c>
      <c r="H60" s="68">
        <v>100</v>
      </c>
      <c r="I60" s="66">
        <v>0</v>
      </c>
      <c r="J60" s="24"/>
      <c r="K60" s="24"/>
      <c r="R60" s="38"/>
      <c r="S60" s="38"/>
      <c r="T60" s="44"/>
      <c r="U60" s="45"/>
      <c r="V60" s="46"/>
      <c r="W60" s="45"/>
      <c r="X60" s="46"/>
      <c r="Y60" s="38"/>
      <c r="Z60" s="38"/>
      <c r="AA60" s="44"/>
      <c r="AB60" s="45"/>
      <c r="AC60" s="46"/>
      <c r="AD60" s="45"/>
      <c r="AE60" s="46"/>
    </row>
    <row r="61" spans="1:31" x14ac:dyDescent="0.25">
      <c r="A61" s="17"/>
      <c r="B61" s="18" t="s">
        <v>10</v>
      </c>
      <c r="C61" s="19"/>
      <c r="D61" s="20"/>
      <c r="E61" s="21"/>
      <c r="F61" s="20"/>
      <c r="G61" s="21"/>
      <c r="H61" s="68"/>
      <c r="I61" s="66"/>
      <c r="J61" s="24"/>
      <c r="K61" s="24"/>
      <c r="R61" s="38"/>
      <c r="S61" s="38"/>
      <c r="T61" s="44"/>
      <c r="U61" s="45"/>
      <c r="V61" s="46"/>
      <c r="W61" s="45"/>
      <c r="X61" s="46"/>
      <c r="Y61" s="38"/>
      <c r="Z61" s="38"/>
      <c r="AA61" s="44"/>
      <c r="AB61" s="45"/>
      <c r="AC61" s="46"/>
      <c r="AD61" s="45"/>
      <c r="AE61" s="46"/>
    </row>
    <row r="62" spans="1:31" x14ac:dyDescent="0.25">
      <c r="A62" s="17"/>
      <c r="B62" s="18" t="s">
        <v>12</v>
      </c>
      <c r="C62" s="19"/>
      <c r="D62" s="20"/>
      <c r="E62" s="21"/>
      <c r="F62" s="20"/>
      <c r="G62" s="21"/>
      <c r="H62" s="68"/>
      <c r="I62" s="66"/>
      <c r="J62" s="24"/>
      <c r="K62" s="24"/>
      <c r="R62" s="38"/>
      <c r="S62" s="38"/>
      <c r="T62" s="44"/>
      <c r="U62" s="45"/>
      <c r="V62" s="46"/>
      <c r="W62" s="45"/>
      <c r="X62" s="46"/>
      <c r="Y62" s="38"/>
      <c r="Z62" s="38"/>
      <c r="AA62" s="44"/>
      <c r="AB62" s="45"/>
      <c r="AC62" s="46"/>
      <c r="AD62" s="45"/>
      <c r="AE62" s="46"/>
    </row>
    <row r="63" spans="1:31" x14ac:dyDescent="0.25">
      <c r="A63" s="17"/>
      <c r="B63" s="18" t="s">
        <v>13</v>
      </c>
      <c r="C63" s="19"/>
      <c r="D63" s="20"/>
      <c r="E63" s="21"/>
      <c r="F63" s="20"/>
      <c r="G63" s="21"/>
      <c r="H63" s="68"/>
      <c r="I63" s="66"/>
      <c r="J63" s="24"/>
      <c r="K63" s="24"/>
      <c r="R63" s="38"/>
      <c r="S63" s="38"/>
      <c r="T63" s="44"/>
      <c r="U63" s="45"/>
      <c r="V63" s="46"/>
      <c r="W63" s="45"/>
      <c r="X63" s="46"/>
      <c r="Y63" s="38"/>
      <c r="Z63" s="38"/>
      <c r="AA63" s="44"/>
      <c r="AB63" s="45"/>
      <c r="AC63" s="46"/>
      <c r="AD63" s="45"/>
      <c r="AE63" s="46"/>
    </row>
    <row r="64" spans="1:31" x14ac:dyDescent="0.25">
      <c r="A64" s="17"/>
      <c r="B64" s="18"/>
      <c r="C64" s="19"/>
      <c r="D64" s="20"/>
      <c r="E64" s="21"/>
      <c r="F64" s="28"/>
      <c r="G64" s="29"/>
      <c r="H64" s="68"/>
      <c r="I64" s="66"/>
      <c r="J64" s="24"/>
      <c r="K64" s="24"/>
      <c r="R64" s="38"/>
      <c r="S64" s="38"/>
      <c r="T64" s="44"/>
      <c r="U64" s="45"/>
      <c r="V64" s="46"/>
      <c r="W64" s="51"/>
      <c r="X64" s="52"/>
      <c r="Y64" s="38"/>
      <c r="Z64" s="38"/>
      <c r="AA64" s="44"/>
      <c r="AB64" s="45"/>
      <c r="AC64" s="46"/>
      <c r="AD64" s="51"/>
      <c r="AE64" s="52"/>
    </row>
    <row r="65" spans="1:31" x14ac:dyDescent="0.25">
      <c r="A65" s="17" t="s">
        <v>0</v>
      </c>
      <c r="B65" s="18" t="s">
        <v>15</v>
      </c>
      <c r="C65" s="19"/>
      <c r="D65" s="20"/>
      <c r="E65" s="21"/>
      <c r="F65" s="20"/>
      <c r="G65" s="21"/>
      <c r="H65" s="68"/>
      <c r="I65" s="66"/>
      <c r="J65" s="24"/>
      <c r="K65" s="24"/>
      <c r="R65" s="38"/>
      <c r="S65" s="49"/>
      <c r="T65" s="44"/>
      <c r="U65" s="45"/>
      <c r="V65" s="46"/>
      <c r="W65" s="45"/>
      <c r="X65" s="46"/>
      <c r="Y65" s="38"/>
      <c r="Z65" s="38"/>
      <c r="AA65" s="44"/>
      <c r="AB65" s="45"/>
      <c r="AC65" s="46"/>
      <c r="AD65" s="45"/>
      <c r="AE65" s="46"/>
    </row>
    <row r="66" spans="1:31" x14ac:dyDescent="0.25">
      <c r="A66" s="17"/>
      <c r="B66" s="18" t="s">
        <v>14</v>
      </c>
      <c r="C66" s="19"/>
      <c r="D66" s="20"/>
      <c r="E66" s="21"/>
      <c r="F66" s="20"/>
      <c r="G66" s="21"/>
      <c r="H66" s="68"/>
      <c r="I66" s="66"/>
      <c r="J66" s="27"/>
      <c r="K66" s="27"/>
      <c r="R66" s="38"/>
      <c r="S66" s="49"/>
      <c r="T66" s="44"/>
      <c r="U66" s="45"/>
      <c r="V66" s="46"/>
      <c r="W66" s="45"/>
      <c r="X66" s="46"/>
      <c r="Y66" s="38"/>
      <c r="Z66" s="38"/>
      <c r="AA66" s="44"/>
      <c r="AB66" s="45"/>
      <c r="AC66" s="46"/>
      <c r="AD66" s="45"/>
      <c r="AE66" s="46"/>
    </row>
    <row r="67" spans="1:31" x14ac:dyDescent="0.25">
      <c r="A67" s="17"/>
      <c r="B67" s="18" t="s">
        <v>28</v>
      </c>
      <c r="C67" s="19"/>
      <c r="D67" s="20"/>
      <c r="E67" s="21"/>
      <c r="F67" s="20"/>
      <c r="G67" s="21"/>
      <c r="H67" s="68"/>
      <c r="I67" s="66"/>
      <c r="J67" s="24"/>
      <c r="K67" s="24"/>
      <c r="R67" s="38"/>
      <c r="S67" s="49"/>
      <c r="T67" s="44"/>
      <c r="U67" s="45"/>
      <c r="V67" s="46"/>
      <c r="W67" s="45"/>
      <c r="X67" s="46"/>
      <c r="Y67" s="38"/>
      <c r="Z67" s="38"/>
      <c r="AA67" s="44">
        <v>11</v>
      </c>
      <c r="AB67" s="45">
        <f t="shared" ref="AB67:AB73" si="2">SUM(AD67)*0.4</f>
        <v>286000</v>
      </c>
      <c r="AC67" s="46">
        <f t="shared" ref="AC67:AC74" si="3">SUM(AB67/AA67)</f>
        <v>26000</v>
      </c>
      <c r="AD67" s="45">
        <v>715000</v>
      </c>
      <c r="AE67" s="46">
        <f t="shared" ref="AE67:AE74" si="4">SUM(AD67)/AA67</f>
        <v>65000</v>
      </c>
    </row>
    <row r="68" spans="1:31" x14ac:dyDescent="0.25">
      <c r="A68" s="17"/>
      <c r="B68" s="18" t="s">
        <v>1</v>
      </c>
      <c r="C68" s="19">
        <v>75</v>
      </c>
      <c r="D68" s="20">
        <f>F68*0.4</f>
        <v>2339200</v>
      </c>
      <c r="E68" s="21">
        <f>SUM(D68/C68)</f>
        <v>31189.333333333332</v>
      </c>
      <c r="F68" s="20">
        <v>5848000</v>
      </c>
      <c r="G68" s="21">
        <f>SUM(F68)/C68</f>
        <v>77973.333333333328</v>
      </c>
      <c r="H68" s="68">
        <v>100</v>
      </c>
      <c r="I68" s="66">
        <v>0</v>
      </c>
      <c r="J68" s="24"/>
      <c r="K68" s="24"/>
      <c r="R68" s="38"/>
      <c r="S68" s="49"/>
      <c r="T68" s="44">
        <v>169</v>
      </c>
      <c r="U68" s="45">
        <v>5237600</v>
      </c>
      <c r="V68" s="46">
        <v>30991.715976331361</v>
      </c>
      <c r="W68" s="45">
        <v>13094000</v>
      </c>
      <c r="X68" s="46">
        <v>77479.289940828399</v>
      </c>
      <c r="Y68" s="38"/>
      <c r="Z68" s="38"/>
      <c r="AA68" s="44">
        <v>159</v>
      </c>
      <c r="AB68" s="45">
        <f t="shared" si="2"/>
        <v>4922800</v>
      </c>
      <c r="AC68" s="46">
        <f t="shared" si="3"/>
        <v>30961.006289308178</v>
      </c>
      <c r="AD68" s="45">
        <v>12307000</v>
      </c>
      <c r="AE68" s="46">
        <f t="shared" si="4"/>
        <v>77402.515723270437</v>
      </c>
    </row>
    <row r="69" spans="1:31" x14ac:dyDescent="0.25">
      <c r="A69" s="17"/>
      <c r="B69" s="18" t="s">
        <v>29</v>
      </c>
      <c r="C69" s="19">
        <v>94</v>
      </c>
      <c r="D69" s="20">
        <f>F69*0.4</f>
        <v>3083200</v>
      </c>
      <c r="E69" s="21">
        <f>SUM(D69/C69)</f>
        <v>32800</v>
      </c>
      <c r="F69" s="20">
        <v>7708000</v>
      </c>
      <c r="G69" s="21">
        <f>SUM(F69)/C69</f>
        <v>82000</v>
      </c>
      <c r="H69" s="68">
        <v>98.936170212765958</v>
      </c>
      <c r="I69" s="66">
        <v>1.0638297872340425</v>
      </c>
      <c r="J69" s="24"/>
      <c r="K69" s="24"/>
      <c r="R69" s="38"/>
      <c r="S69" s="38"/>
      <c r="T69" s="44"/>
      <c r="U69" s="45"/>
      <c r="V69" s="46"/>
      <c r="W69" s="45"/>
      <c r="X69" s="46"/>
      <c r="Y69" s="38"/>
      <c r="Z69" s="38"/>
      <c r="AA69" s="44">
        <v>18</v>
      </c>
      <c r="AB69" s="45">
        <f t="shared" si="2"/>
        <v>640800</v>
      </c>
      <c r="AC69" s="46">
        <f t="shared" si="3"/>
        <v>35600</v>
      </c>
      <c r="AD69" s="45">
        <v>1602000</v>
      </c>
      <c r="AE69" s="46">
        <f t="shared" si="4"/>
        <v>89000</v>
      </c>
    </row>
    <row r="70" spans="1:31" x14ac:dyDescent="0.25">
      <c r="A70" s="17"/>
      <c r="B70" s="18" t="s">
        <v>5</v>
      </c>
      <c r="C70" s="19">
        <v>18</v>
      </c>
      <c r="D70" s="20">
        <f>F70*0.4</f>
        <v>662400</v>
      </c>
      <c r="E70" s="21">
        <f>SUM(D70/C70)</f>
        <v>36800</v>
      </c>
      <c r="F70" s="20">
        <v>1656000</v>
      </c>
      <c r="G70" s="21">
        <f>SUM(F70)/C70</f>
        <v>92000</v>
      </c>
      <c r="H70" s="68">
        <v>100</v>
      </c>
      <c r="I70" s="66">
        <v>0</v>
      </c>
      <c r="J70" s="24"/>
      <c r="K70" s="24"/>
      <c r="R70" s="38"/>
      <c r="S70" s="38"/>
      <c r="T70" s="44">
        <v>30</v>
      </c>
      <c r="U70" s="45">
        <v>1096800</v>
      </c>
      <c r="V70" s="46">
        <v>36560</v>
      </c>
      <c r="W70" s="45">
        <v>2742000</v>
      </c>
      <c r="X70" s="46">
        <v>91400</v>
      </c>
      <c r="Y70" s="38"/>
      <c r="Z70" s="38"/>
      <c r="AA70" s="44">
        <v>45</v>
      </c>
      <c r="AB70" s="45">
        <f t="shared" si="2"/>
        <v>1729200</v>
      </c>
      <c r="AC70" s="46">
        <f t="shared" si="3"/>
        <v>38426.666666666664</v>
      </c>
      <c r="AD70" s="45">
        <v>4323000</v>
      </c>
      <c r="AE70" s="46">
        <f t="shared" si="4"/>
        <v>96066.666666666672</v>
      </c>
    </row>
    <row r="71" spans="1:31" x14ac:dyDescent="0.25">
      <c r="A71" s="17"/>
      <c r="B71" s="18" t="s">
        <v>3</v>
      </c>
      <c r="C71" s="19">
        <v>13</v>
      </c>
      <c r="D71" s="20">
        <f>F71*0.4</f>
        <v>525600</v>
      </c>
      <c r="E71" s="21">
        <f>SUM(D71/C71)</f>
        <v>40430.769230769234</v>
      </c>
      <c r="F71" s="20">
        <v>1314000</v>
      </c>
      <c r="G71" s="21">
        <f>SUM(F71)/C71</f>
        <v>101076.92307692308</v>
      </c>
      <c r="H71" s="68">
        <v>100</v>
      </c>
      <c r="I71" s="66">
        <v>0</v>
      </c>
      <c r="J71" s="24"/>
      <c r="K71" s="24"/>
      <c r="R71" s="38"/>
      <c r="S71" s="38"/>
      <c r="T71" s="44">
        <v>33</v>
      </c>
      <c r="U71" s="45">
        <v>1384800</v>
      </c>
      <c r="V71" s="46">
        <v>41963.63636363636</v>
      </c>
      <c r="W71" s="45">
        <v>3462000</v>
      </c>
      <c r="X71" s="46">
        <v>104909.09090909091</v>
      </c>
      <c r="Y71" s="38"/>
      <c r="Z71" s="38"/>
      <c r="AA71" s="44">
        <v>1</v>
      </c>
      <c r="AB71" s="45">
        <f t="shared" si="2"/>
        <v>40800</v>
      </c>
      <c r="AC71" s="46">
        <f t="shared" si="3"/>
        <v>40800</v>
      </c>
      <c r="AD71" s="45">
        <v>102000</v>
      </c>
      <c r="AE71" s="46">
        <f t="shared" si="4"/>
        <v>102000</v>
      </c>
    </row>
    <row r="72" spans="1:31" x14ac:dyDescent="0.25">
      <c r="A72" s="17"/>
      <c r="B72" s="18" t="s">
        <v>11</v>
      </c>
      <c r="C72" s="19"/>
      <c r="D72" s="20"/>
      <c r="E72" s="21"/>
      <c r="F72" s="20"/>
      <c r="G72" s="21"/>
      <c r="H72" s="68"/>
      <c r="I72" s="66"/>
      <c r="J72" s="24"/>
      <c r="K72" s="24"/>
      <c r="R72" s="38"/>
      <c r="S72" s="38"/>
      <c r="T72" s="44">
        <v>45</v>
      </c>
      <c r="U72" s="45">
        <v>2484000</v>
      </c>
      <c r="V72" s="46">
        <v>55200</v>
      </c>
      <c r="W72" s="45">
        <v>6210000</v>
      </c>
      <c r="X72" s="46">
        <v>138000</v>
      </c>
      <c r="Y72" s="38"/>
      <c r="Z72" s="38"/>
      <c r="AA72" s="44">
        <v>108</v>
      </c>
      <c r="AB72" s="45">
        <f t="shared" si="2"/>
        <v>5616000</v>
      </c>
      <c r="AC72" s="46">
        <f t="shared" si="3"/>
        <v>52000</v>
      </c>
      <c r="AD72" s="45">
        <v>14040000</v>
      </c>
      <c r="AE72" s="46">
        <f t="shared" si="4"/>
        <v>130000</v>
      </c>
    </row>
    <row r="73" spans="1:31" x14ac:dyDescent="0.25">
      <c r="A73" s="17"/>
      <c r="B73" s="18" t="s">
        <v>10</v>
      </c>
      <c r="C73" s="19"/>
      <c r="D73" s="20"/>
      <c r="E73" s="21"/>
      <c r="F73" s="20"/>
      <c r="G73" s="21"/>
      <c r="H73" s="68"/>
      <c r="I73" s="66"/>
      <c r="J73" s="24"/>
      <c r="K73" s="24"/>
      <c r="R73" s="38"/>
      <c r="S73" s="38"/>
      <c r="T73" s="44">
        <v>62</v>
      </c>
      <c r="U73" s="45">
        <v>3566400</v>
      </c>
      <c r="V73" s="46">
        <v>57522.580645161288</v>
      </c>
      <c r="W73" s="45">
        <v>8916000</v>
      </c>
      <c r="X73" s="46">
        <v>143806.45161290321</v>
      </c>
      <c r="Y73" s="38"/>
      <c r="Z73" s="38"/>
      <c r="AA73" s="44">
        <v>66</v>
      </c>
      <c r="AB73" s="45">
        <f t="shared" si="2"/>
        <v>3904000</v>
      </c>
      <c r="AC73" s="46">
        <f t="shared" si="3"/>
        <v>59151.515151515152</v>
      </c>
      <c r="AD73" s="45">
        <v>9760000</v>
      </c>
      <c r="AE73" s="46">
        <f t="shared" si="4"/>
        <v>147878.78787878787</v>
      </c>
    </row>
    <row r="74" spans="1:31" x14ac:dyDescent="0.25">
      <c r="A74" s="17"/>
      <c r="B74" s="18" t="s">
        <v>12</v>
      </c>
      <c r="C74" s="19">
        <v>38</v>
      </c>
      <c r="D74" s="20">
        <f>F74*0.4</f>
        <v>2532000</v>
      </c>
      <c r="E74" s="21">
        <f>SUM(D74/C74)</f>
        <v>66631.578947368427</v>
      </c>
      <c r="F74" s="20">
        <v>6330000</v>
      </c>
      <c r="G74" s="21">
        <f>SUM(F74)/C74</f>
        <v>166578.94736842104</v>
      </c>
      <c r="H74" s="68">
        <v>100</v>
      </c>
      <c r="I74" s="66">
        <v>0</v>
      </c>
      <c r="J74" s="24"/>
      <c r="K74" s="24"/>
      <c r="R74" s="38"/>
      <c r="S74" s="38"/>
      <c r="T74" s="44">
        <v>63</v>
      </c>
      <c r="U74" s="45">
        <v>4080000</v>
      </c>
      <c r="V74" s="46">
        <v>64761.904761904763</v>
      </c>
      <c r="W74" s="45">
        <v>10200000</v>
      </c>
      <c r="X74" s="46">
        <v>161904.76190476189</v>
      </c>
      <c r="Y74" s="38"/>
      <c r="Z74" s="38"/>
      <c r="AA74" s="44">
        <v>18</v>
      </c>
      <c r="AB74" s="45">
        <f t="shared" ref="AB74" si="5">SUM(AD74)*0.4</f>
        <v>1156000</v>
      </c>
      <c r="AC74" s="46">
        <f t="shared" si="3"/>
        <v>64222.222222222219</v>
      </c>
      <c r="AD74" s="45">
        <v>2890000</v>
      </c>
      <c r="AE74" s="46">
        <f t="shared" si="4"/>
        <v>160555.55555555556</v>
      </c>
    </row>
    <row r="75" spans="1:31" x14ac:dyDescent="0.25">
      <c r="A75" s="17"/>
      <c r="B75" s="18" t="s">
        <v>13</v>
      </c>
      <c r="C75" s="19">
        <v>100</v>
      </c>
      <c r="D75" s="20">
        <f>F75*0.4</f>
        <v>7692000</v>
      </c>
      <c r="E75" s="21">
        <f>SUM(D75/C75)</f>
        <v>76920</v>
      </c>
      <c r="F75" s="20">
        <v>19230000</v>
      </c>
      <c r="G75" s="21">
        <f>SUM(F75)/C75</f>
        <v>192300</v>
      </c>
      <c r="H75" s="68">
        <v>100</v>
      </c>
      <c r="I75" s="66">
        <v>0</v>
      </c>
      <c r="J75" s="24"/>
      <c r="K75" s="24"/>
      <c r="R75" s="38"/>
      <c r="S75" s="38"/>
      <c r="T75" s="44">
        <v>18</v>
      </c>
      <c r="U75" s="45">
        <v>1306000</v>
      </c>
      <c r="V75" s="46">
        <v>72555.555555555562</v>
      </c>
      <c r="W75" s="45">
        <v>3265000</v>
      </c>
      <c r="X75" s="46">
        <v>181388.88888888888</v>
      </c>
      <c r="Y75" s="38"/>
      <c r="Z75" s="38"/>
      <c r="AA75" s="44"/>
      <c r="AB75" s="45"/>
      <c r="AC75" s="46"/>
      <c r="AD75" s="45"/>
      <c r="AE75" s="46"/>
    </row>
    <row r="76" spans="1:31" x14ac:dyDescent="0.25">
      <c r="A76" s="17"/>
      <c r="B76" s="18" t="s">
        <v>16</v>
      </c>
      <c r="C76" s="19">
        <v>119</v>
      </c>
      <c r="D76" s="20">
        <f>F76*0.4</f>
        <v>11312652.4</v>
      </c>
      <c r="E76" s="21">
        <f>SUM(D76/C76)</f>
        <v>95064.305882352943</v>
      </c>
      <c r="F76" s="20">
        <v>28281631</v>
      </c>
      <c r="G76" s="21">
        <f>SUM(F76)/C76</f>
        <v>237660.76470588235</v>
      </c>
      <c r="H76" s="68">
        <v>100</v>
      </c>
      <c r="I76" s="66">
        <v>0</v>
      </c>
      <c r="J76" s="24"/>
      <c r="K76" s="24"/>
      <c r="R76" s="38"/>
      <c r="S76" s="38"/>
      <c r="T76" s="44">
        <v>37</v>
      </c>
      <c r="U76" s="45">
        <v>3686678</v>
      </c>
      <c r="V76" s="46">
        <v>99639.945945945947</v>
      </c>
      <c r="W76" s="45">
        <v>9216694</v>
      </c>
      <c r="X76" s="46">
        <v>249099.83783783784</v>
      </c>
      <c r="Y76" s="38"/>
      <c r="Z76" s="38"/>
      <c r="AA76" s="44">
        <f>19+20</f>
        <v>39</v>
      </c>
      <c r="AB76" s="45">
        <f t="shared" ref="AB76" si="6">SUM(AD76)*0.4</f>
        <v>4149990.4000000004</v>
      </c>
      <c r="AC76" s="46">
        <f t="shared" ref="AC76" si="7">SUM(AB76/AA76)</f>
        <v>106410.01025641027</v>
      </c>
      <c r="AD76" s="45">
        <f>5400000+4974976</f>
        <v>10374976</v>
      </c>
      <c r="AE76" s="46">
        <f t="shared" ref="AE76" si="8">SUM(AD76)/AA76</f>
        <v>266025.02564102563</v>
      </c>
    </row>
    <row r="77" spans="1:31" x14ac:dyDescent="0.25">
      <c r="A77" s="17"/>
      <c r="B77" s="18"/>
      <c r="C77" s="19"/>
      <c r="D77" s="20"/>
      <c r="E77" s="21"/>
      <c r="F77" s="28"/>
      <c r="G77" s="29"/>
      <c r="H77" s="68"/>
      <c r="I77" s="66"/>
      <c r="J77" s="24"/>
      <c r="K77" s="24"/>
      <c r="R77" s="38"/>
      <c r="S77" s="38"/>
      <c r="T77" s="44"/>
      <c r="U77" s="45"/>
      <c r="V77" s="46"/>
      <c r="W77" s="51"/>
      <c r="X77" s="52"/>
      <c r="Y77" s="38"/>
      <c r="Z77" s="38"/>
      <c r="AA77" s="44"/>
      <c r="AB77" s="45"/>
      <c r="AC77" s="46"/>
      <c r="AD77" s="51"/>
      <c r="AE77" s="52"/>
    </row>
    <row r="78" spans="1:31" x14ac:dyDescent="0.25">
      <c r="A78" s="17" t="s">
        <v>2</v>
      </c>
      <c r="B78" s="18" t="s">
        <v>15</v>
      </c>
      <c r="C78" s="19"/>
      <c r="D78" s="20"/>
      <c r="E78" s="21"/>
      <c r="F78" s="20"/>
      <c r="G78" s="21"/>
      <c r="H78" s="68"/>
      <c r="I78" s="66"/>
      <c r="J78" s="24"/>
      <c r="K78" s="24"/>
      <c r="R78" s="38"/>
      <c r="S78" s="49"/>
      <c r="T78" s="44">
        <v>113</v>
      </c>
      <c r="U78" s="45">
        <v>2169600</v>
      </c>
      <c r="V78" s="46">
        <v>19200</v>
      </c>
      <c r="W78" s="45">
        <v>5424000</v>
      </c>
      <c r="X78" s="46">
        <v>48000</v>
      </c>
      <c r="Y78" s="38"/>
      <c r="Z78" s="38"/>
      <c r="AA78" s="44">
        <v>114</v>
      </c>
      <c r="AB78" s="45">
        <f t="shared" ref="AB78:AB87" si="9">SUM(AD78)*0.4</f>
        <v>2052000</v>
      </c>
      <c r="AC78" s="46">
        <f t="shared" ref="AC78:AC87" si="10">SUM(AB78/AA78)</f>
        <v>18000</v>
      </c>
      <c r="AD78" s="45">
        <v>5130000</v>
      </c>
      <c r="AE78" s="46">
        <f t="shared" ref="AE78:AE87" si="11">SUM(AD78)/AA78</f>
        <v>45000</v>
      </c>
    </row>
    <row r="79" spans="1:31" x14ac:dyDescent="0.25">
      <c r="A79" s="17"/>
      <c r="B79" s="18" t="s">
        <v>14</v>
      </c>
      <c r="C79" s="19">
        <v>114</v>
      </c>
      <c r="D79" s="20">
        <f t="shared" ref="D79:D84" si="12">F79*0.4</f>
        <v>2508000</v>
      </c>
      <c r="E79" s="21">
        <f t="shared" ref="E79:E84" si="13">SUM(D79/C79)</f>
        <v>22000</v>
      </c>
      <c r="F79" s="20">
        <v>6270000</v>
      </c>
      <c r="G79" s="21">
        <f t="shared" ref="G79:G84" si="14">SUM(F79)/C79</f>
        <v>55000</v>
      </c>
      <c r="H79" s="68">
        <v>100</v>
      </c>
      <c r="I79" s="66">
        <v>0</v>
      </c>
      <c r="J79" s="24"/>
      <c r="K79" s="24"/>
      <c r="R79" s="38"/>
      <c r="S79" s="49"/>
      <c r="T79" s="44">
        <v>93</v>
      </c>
      <c r="U79" s="45">
        <v>1996000</v>
      </c>
      <c r="V79" s="46">
        <v>21462.365591397851</v>
      </c>
      <c r="W79" s="45">
        <v>4990000</v>
      </c>
      <c r="X79" s="46">
        <v>53655.913978494624</v>
      </c>
      <c r="Y79" s="38"/>
      <c r="Z79" s="38"/>
      <c r="AA79" s="44">
        <v>92</v>
      </c>
      <c r="AB79" s="45">
        <f t="shared" si="9"/>
        <v>1882000</v>
      </c>
      <c r="AC79" s="46">
        <f t="shared" si="10"/>
        <v>20456.521739130436</v>
      </c>
      <c r="AD79" s="45">
        <v>4705000</v>
      </c>
      <c r="AE79" s="46">
        <f t="shared" si="11"/>
        <v>51141.304347826088</v>
      </c>
    </row>
    <row r="80" spans="1:31" x14ac:dyDescent="0.25">
      <c r="A80" s="17"/>
      <c r="B80" s="18" t="s">
        <v>28</v>
      </c>
      <c r="C80" s="19">
        <v>90</v>
      </c>
      <c r="D80" s="20">
        <f t="shared" si="12"/>
        <v>2258000</v>
      </c>
      <c r="E80" s="21">
        <f t="shared" si="13"/>
        <v>25088.888888888891</v>
      </c>
      <c r="F80" s="20">
        <v>5645000</v>
      </c>
      <c r="G80" s="21">
        <f t="shared" si="14"/>
        <v>62722.222222222219</v>
      </c>
      <c r="H80" s="68">
        <v>100</v>
      </c>
      <c r="I80" s="66">
        <v>0</v>
      </c>
      <c r="J80" s="24"/>
      <c r="K80" s="24"/>
      <c r="R80" s="38"/>
      <c r="S80" s="38"/>
      <c r="T80" s="44"/>
      <c r="U80" s="45"/>
      <c r="V80" s="46"/>
      <c r="W80" s="45"/>
      <c r="X80" s="46"/>
      <c r="Y80" s="38"/>
      <c r="Z80" s="38"/>
      <c r="AA80" s="44"/>
      <c r="AB80" s="45"/>
      <c r="AC80" s="46"/>
      <c r="AD80" s="45"/>
      <c r="AE80" s="46"/>
    </row>
    <row r="81" spans="1:31" x14ac:dyDescent="0.25">
      <c r="A81" s="17"/>
      <c r="B81" s="18" t="s">
        <v>1</v>
      </c>
      <c r="C81" s="19">
        <v>1</v>
      </c>
      <c r="D81" s="20">
        <f t="shared" si="12"/>
        <v>28000</v>
      </c>
      <c r="E81" s="21">
        <f t="shared" si="13"/>
        <v>28000</v>
      </c>
      <c r="F81" s="20">
        <v>70000</v>
      </c>
      <c r="G81" s="21">
        <f t="shared" si="14"/>
        <v>70000</v>
      </c>
      <c r="H81" s="68">
        <v>100</v>
      </c>
      <c r="I81" s="66">
        <v>0</v>
      </c>
      <c r="J81" s="24"/>
      <c r="K81" s="24"/>
      <c r="R81" s="38"/>
      <c r="S81" s="38"/>
      <c r="T81" s="44">
        <v>1</v>
      </c>
      <c r="U81" s="45">
        <v>31200</v>
      </c>
      <c r="V81" s="46">
        <v>31200</v>
      </c>
      <c r="W81" s="45">
        <v>78000</v>
      </c>
      <c r="X81" s="46">
        <v>78000</v>
      </c>
      <c r="Y81" s="38"/>
      <c r="Z81" s="38"/>
      <c r="AA81" s="44">
        <v>1</v>
      </c>
      <c r="AB81" s="45">
        <f t="shared" si="9"/>
        <v>30000</v>
      </c>
      <c r="AC81" s="46">
        <f t="shared" si="10"/>
        <v>30000</v>
      </c>
      <c r="AD81" s="45">
        <v>75000</v>
      </c>
      <c r="AE81" s="46">
        <f t="shared" si="11"/>
        <v>75000</v>
      </c>
    </row>
    <row r="82" spans="1:31" x14ac:dyDescent="0.25">
      <c r="A82" s="17"/>
      <c r="B82" s="18" t="s">
        <v>29</v>
      </c>
      <c r="C82" s="19">
        <v>1</v>
      </c>
      <c r="D82" s="20">
        <f t="shared" si="12"/>
        <v>32800</v>
      </c>
      <c r="E82" s="21">
        <f t="shared" si="13"/>
        <v>32800</v>
      </c>
      <c r="F82" s="20">
        <v>82000</v>
      </c>
      <c r="G82" s="21">
        <f t="shared" si="14"/>
        <v>82000</v>
      </c>
      <c r="H82" s="68">
        <v>100</v>
      </c>
      <c r="I82" s="66">
        <v>0</v>
      </c>
      <c r="J82" s="24"/>
      <c r="K82" s="24"/>
      <c r="R82" s="38"/>
      <c r="S82" s="38"/>
      <c r="T82" s="44">
        <v>12</v>
      </c>
      <c r="U82" s="45">
        <v>427200</v>
      </c>
      <c r="V82" s="46">
        <v>35600</v>
      </c>
      <c r="W82" s="45">
        <v>1068000</v>
      </c>
      <c r="X82" s="46">
        <v>89000</v>
      </c>
      <c r="Y82" s="38"/>
      <c r="Z82" s="38"/>
      <c r="AA82" s="44">
        <f>128+44</f>
        <v>172</v>
      </c>
      <c r="AB82" s="45">
        <f t="shared" si="9"/>
        <v>5979200</v>
      </c>
      <c r="AC82" s="46">
        <f t="shared" si="10"/>
        <v>34762.79069767442</v>
      </c>
      <c r="AD82" s="45">
        <f>11252000+3696000</f>
        <v>14948000</v>
      </c>
      <c r="AE82" s="46">
        <f t="shared" si="11"/>
        <v>86906.976744186046</v>
      </c>
    </row>
    <row r="83" spans="1:31" x14ac:dyDescent="0.25">
      <c r="A83" s="17"/>
      <c r="B83" s="18" t="s">
        <v>5</v>
      </c>
      <c r="C83" s="19">
        <v>128</v>
      </c>
      <c r="D83" s="20">
        <f t="shared" si="12"/>
        <v>4710400</v>
      </c>
      <c r="E83" s="21">
        <f t="shared" si="13"/>
        <v>36800</v>
      </c>
      <c r="F83" s="20">
        <v>11776000</v>
      </c>
      <c r="G83" s="21">
        <f t="shared" si="14"/>
        <v>92000</v>
      </c>
      <c r="H83" s="68">
        <v>99.21875</v>
      </c>
      <c r="I83" s="66">
        <v>0.78125</v>
      </c>
      <c r="J83" s="24"/>
      <c r="K83" s="24"/>
      <c r="R83" s="38"/>
      <c r="S83" s="38"/>
      <c r="T83" s="44">
        <v>176</v>
      </c>
      <c r="U83" s="45">
        <v>6382400</v>
      </c>
      <c r="V83" s="46">
        <v>36263.63636363636</v>
      </c>
      <c r="W83" s="45">
        <v>15956000</v>
      </c>
      <c r="X83" s="46">
        <v>90659.090909090912</v>
      </c>
      <c r="Y83" s="38"/>
      <c r="Z83" s="38"/>
      <c r="AA83" s="44">
        <f>12+25</f>
        <v>37</v>
      </c>
      <c r="AB83" s="45">
        <f t="shared" si="9"/>
        <v>1409200</v>
      </c>
      <c r="AC83" s="46">
        <f t="shared" si="10"/>
        <v>38086.486486486487</v>
      </c>
      <c r="AD83" s="45">
        <f>1152000+2371000</f>
        <v>3523000</v>
      </c>
      <c r="AE83" s="46">
        <f t="shared" si="11"/>
        <v>95216.216216216213</v>
      </c>
    </row>
    <row r="84" spans="1:31" x14ac:dyDescent="0.25">
      <c r="A84" s="17"/>
      <c r="B84" s="18" t="s">
        <v>3</v>
      </c>
      <c r="C84" s="19">
        <v>161</v>
      </c>
      <c r="D84" s="20">
        <f t="shared" si="12"/>
        <v>7161600</v>
      </c>
      <c r="E84" s="21">
        <f t="shared" si="13"/>
        <v>44481.987577639753</v>
      </c>
      <c r="F84" s="20">
        <v>17904000</v>
      </c>
      <c r="G84" s="21">
        <f t="shared" si="14"/>
        <v>111204.96894409938</v>
      </c>
      <c r="H84" s="68">
        <v>98.757763975155285</v>
      </c>
      <c r="I84" s="66">
        <v>1.2422360248447204</v>
      </c>
      <c r="J84" s="24"/>
      <c r="K84" s="24"/>
      <c r="R84" s="38"/>
      <c r="S84" s="38"/>
      <c r="T84" s="44">
        <v>166</v>
      </c>
      <c r="U84" s="45">
        <v>6930000</v>
      </c>
      <c r="V84" s="46">
        <v>41746.987951807227</v>
      </c>
      <c r="W84" s="45">
        <v>17325000</v>
      </c>
      <c r="X84" s="46">
        <v>104367.46987951807</v>
      </c>
      <c r="Y84" s="38"/>
      <c r="Z84" s="38"/>
      <c r="AA84" s="44">
        <v>145</v>
      </c>
      <c r="AB84" s="45">
        <f t="shared" si="9"/>
        <v>5974000</v>
      </c>
      <c r="AC84" s="46">
        <f t="shared" si="10"/>
        <v>41200</v>
      </c>
      <c r="AD84" s="45">
        <v>14935000</v>
      </c>
      <c r="AE84" s="46">
        <f t="shared" si="11"/>
        <v>103000</v>
      </c>
    </row>
    <row r="85" spans="1:31" x14ac:dyDescent="0.25">
      <c r="A85" s="17"/>
      <c r="B85" s="18" t="s">
        <v>11</v>
      </c>
      <c r="C85" s="19"/>
      <c r="D85" s="20"/>
      <c r="E85" s="21"/>
      <c r="F85" s="20"/>
      <c r="G85" s="21"/>
      <c r="H85" s="68"/>
      <c r="I85" s="66"/>
      <c r="J85" s="24"/>
      <c r="K85" s="24"/>
      <c r="R85" s="38"/>
      <c r="S85" s="38"/>
      <c r="T85" s="44">
        <v>11</v>
      </c>
      <c r="U85" s="45">
        <v>607200</v>
      </c>
      <c r="V85" s="46">
        <v>55200</v>
      </c>
      <c r="W85" s="45">
        <v>1518000</v>
      </c>
      <c r="X85" s="46">
        <v>138000</v>
      </c>
      <c r="Y85" s="38"/>
      <c r="Z85" s="38"/>
      <c r="AA85" s="44">
        <v>62</v>
      </c>
      <c r="AB85" s="45">
        <f t="shared" si="9"/>
        <v>3364000</v>
      </c>
      <c r="AC85" s="46">
        <f t="shared" si="10"/>
        <v>54258.06451612903</v>
      </c>
      <c r="AD85" s="45">
        <v>8410000</v>
      </c>
      <c r="AE85" s="46">
        <f t="shared" si="11"/>
        <v>135645.16129032258</v>
      </c>
    </row>
    <row r="86" spans="1:31" x14ac:dyDescent="0.25">
      <c r="A86" s="17"/>
      <c r="B86" s="18" t="s">
        <v>10</v>
      </c>
      <c r="C86" s="19">
        <v>44</v>
      </c>
      <c r="D86" s="20">
        <f>F86*0.4</f>
        <v>2464000</v>
      </c>
      <c r="E86" s="21">
        <f>SUM(D86/C86)</f>
        <v>56000</v>
      </c>
      <c r="F86" s="20">
        <v>6160000</v>
      </c>
      <c r="G86" s="21">
        <f>SUM(F86)/C86</f>
        <v>140000</v>
      </c>
      <c r="H86" s="68">
        <v>100</v>
      </c>
      <c r="I86" s="66">
        <v>0</v>
      </c>
      <c r="J86" s="24"/>
      <c r="K86" s="24"/>
      <c r="R86" s="38"/>
      <c r="S86" s="38"/>
      <c r="T86" s="44">
        <v>50</v>
      </c>
      <c r="U86" s="45">
        <v>2800000</v>
      </c>
      <c r="V86" s="46">
        <v>56000</v>
      </c>
      <c r="W86" s="45">
        <v>7000000</v>
      </c>
      <c r="X86" s="46">
        <v>140000</v>
      </c>
      <c r="Y86" s="38"/>
      <c r="Z86" s="38"/>
      <c r="AA86" s="44">
        <v>39</v>
      </c>
      <c r="AB86" s="45">
        <f t="shared" si="9"/>
        <v>2388000</v>
      </c>
      <c r="AC86" s="46">
        <f t="shared" si="10"/>
        <v>61230.769230769234</v>
      </c>
      <c r="AD86" s="45">
        <v>5970000</v>
      </c>
      <c r="AE86" s="46">
        <f t="shared" si="11"/>
        <v>153076.92307692306</v>
      </c>
    </row>
    <row r="87" spans="1:31" x14ac:dyDescent="0.25">
      <c r="A87" s="17"/>
      <c r="B87" s="18" t="s">
        <v>12</v>
      </c>
      <c r="C87" s="19">
        <v>20</v>
      </c>
      <c r="D87" s="20">
        <f>F87*0.4</f>
        <v>1280000</v>
      </c>
      <c r="E87" s="21">
        <f>SUM(D87/C87)</f>
        <v>64000</v>
      </c>
      <c r="F87" s="20">
        <v>3200000</v>
      </c>
      <c r="G87" s="21">
        <f>SUM(F87)/C87</f>
        <v>160000</v>
      </c>
      <c r="H87" s="68">
        <v>100</v>
      </c>
      <c r="I87" s="66">
        <v>0</v>
      </c>
      <c r="J87" s="24"/>
      <c r="K87" s="24"/>
      <c r="R87" s="38"/>
      <c r="S87" s="38"/>
      <c r="T87" s="44">
        <v>38</v>
      </c>
      <c r="U87" s="45">
        <v>2536800</v>
      </c>
      <c r="V87" s="46">
        <v>66757.894736842107</v>
      </c>
      <c r="W87" s="45">
        <v>6342000</v>
      </c>
      <c r="X87" s="46">
        <v>166894.73684210525</v>
      </c>
      <c r="Y87" s="38"/>
      <c r="Z87" s="38"/>
      <c r="AA87" s="44">
        <v>10</v>
      </c>
      <c r="AB87" s="45">
        <f t="shared" si="9"/>
        <v>672000</v>
      </c>
      <c r="AC87" s="46">
        <f t="shared" si="10"/>
        <v>67200</v>
      </c>
      <c r="AD87" s="45">
        <v>1680000</v>
      </c>
      <c r="AE87" s="46">
        <f t="shared" si="11"/>
        <v>168000</v>
      </c>
    </row>
    <row r="88" spans="1:31" ht="15.75" thickBot="1" x14ac:dyDescent="0.3">
      <c r="A88" s="17"/>
      <c r="B88" s="18" t="s">
        <v>13</v>
      </c>
      <c r="C88" s="19">
        <v>55</v>
      </c>
      <c r="D88" s="20">
        <f>F88*0.4</f>
        <v>4090000</v>
      </c>
      <c r="E88" s="21">
        <f>SUM(D88/C88)</f>
        <v>74363.636363636368</v>
      </c>
      <c r="F88" s="20">
        <v>10225000</v>
      </c>
      <c r="G88" s="21">
        <f>SUM(F88)/C88</f>
        <v>185909.09090909091</v>
      </c>
      <c r="H88" s="68">
        <v>100</v>
      </c>
      <c r="I88" s="66">
        <v>0</v>
      </c>
      <c r="J88" s="24"/>
      <c r="K88" s="24"/>
      <c r="R88" s="38"/>
      <c r="S88" s="38"/>
      <c r="T88" s="44">
        <v>10</v>
      </c>
      <c r="U88" s="45">
        <v>728000</v>
      </c>
      <c r="V88" s="46">
        <v>72800</v>
      </c>
      <c r="W88" s="45">
        <v>1820000</v>
      </c>
      <c r="X88" s="46">
        <v>182000</v>
      </c>
      <c r="Y88" s="38"/>
      <c r="Z88" s="38"/>
      <c r="AA88" s="44"/>
      <c r="AB88" s="54"/>
      <c r="AC88" s="55"/>
      <c r="AD88" s="56"/>
      <c r="AE88" s="57"/>
    </row>
    <row r="89" spans="1:31" ht="15.75" thickBot="1" x14ac:dyDescent="0.3">
      <c r="A89" s="30"/>
      <c r="B89" s="31" t="s">
        <v>16</v>
      </c>
      <c r="C89" s="19">
        <v>47</v>
      </c>
      <c r="D89" s="20">
        <f>F89*0.4</f>
        <v>4126000</v>
      </c>
      <c r="E89" s="32">
        <f>SUM(D89/C89)</f>
        <v>87787.234042553187</v>
      </c>
      <c r="F89" s="20">
        <v>10315000</v>
      </c>
      <c r="G89" s="21">
        <f>SUM(F89)/C89</f>
        <v>219468.08510638299</v>
      </c>
      <c r="H89" s="82">
        <v>100</v>
      </c>
      <c r="I89" s="67">
        <v>0</v>
      </c>
      <c r="J89" s="24"/>
      <c r="K89" s="24"/>
      <c r="R89" s="38"/>
      <c r="S89" s="38"/>
      <c r="T89" s="44"/>
      <c r="U89" s="45"/>
      <c r="V89" s="46"/>
      <c r="W89" s="45"/>
      <c r="X89" s="46"/>
      <c r="Y89" s="38"/>
      <c r="Z89" s="38"/>
      <c r="AA89" s="44"/>
      <c r="AB89" s="45"/>
      <c r="AC89" s="46"/>
      <c r="AD89" s="45"/>
      <c r="AE89" s="46"/>
    </row>
    <row r="90" spans="1:31" ht="15.75" thickBot="1" x14ac:dyDescent="0.3">
      <c r="C90" s="33">
        <f>SUM(C5:C89)</f>
        <v>2076</v>
      </c>
      <c r="D90" s="34">
        <f>SUM(D5:D89)</f>
        <v>93527852.400000006</v>
      </c>
      <c r="E90" s="35"/>
      <c r="F90" s="34">
        <f>SUM(F5:F89)</f>
        <v>233819631</v>
      </c>
      <c r="G90" s="35"/>
      <c r="H90" s="24"/>
      <c r="I90" s="68"/>
      <c r="J90" s="24"/>
      <c r="K90" s="24"/>
      <c r="R90" s="38"/>
      <c r="S90" s="38"/>
      <c r="T90" s="58">
        <v>2085</v>
      </c>
      <c r="U90" s="59">
        <v>82834278</v>
      </c>
      <c r="V90" s="60"/>
      <c r="W90" s="59">
        <v>207085694</v>
      </c>
      <c r="X90" s="60"/>
      <c r="Y90" s="38"/>
      <c r="Z90" s="38"/>
      <c r="AA90" s="58">
        <f>SUM(AA5:AA88)</f>
        <v>2094</v>
      </c>
      <c r="AB90" s="59">
        <f>SUM(AB5:AB88)</f>
        <v>80814790.400000006</v>
      </c>
      <c r="AC90" s="60"/>
      <c r="AD90" s="59">
        <f>SUM(AD5:AD88)</f>
        <v>202036976</v>
      </c>
      <c r="AE90" s="60"/>
    </row>
    <row r="92" spans="1:31" x14ac:dyDescent="0.25">
      <c r="C92" s="64"/>
      <c r="G92" s="65"/>
    </row>
    <row r="93" spans="1:31" x14ac:dyDescent="0.25">
      <c r="C93" s="64"/>
    </row>
  </sheetData>
  <mergeCells count="10">
    <mergeCell ref="AA1:AE1"/>
    <mergeCell ref="AB2:AC2"/>
    <mergeCell ref="AD2:AE2"/>
    <mergeCell ref="C1:G1"/>
    <mergeCell ref="H1:I1"/>
    <mergeCell ref="D2:E2"/>
    <mergeCell ref="F2:G2"/>
    <mergeCell ref="T1:X1"/>
    <mergeCell ref="U2:V2"/>
    <mergeCell ref="W2:X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F9F5A3B2289448EB279573598597F" ma:contentTypeVersion="18" ma:contentTypeDescription="Create a new document." ma:contentTypeScope="" ma:versionID="3137af448dedaf16df569ff697df0e07">
  <xsd:schema xmlns:xsd="http://www.w3.org/2001/XMLSchema" xmlns:xs="http://www.w3.org/2001/XMLSchema" xmlns:p="http://schemas.microsoft.com/office/2006/metadata/properties" xmlns:ns2="dbff3afa-e735-4a29-806a-596808872405" xmlns:ns3="b8663574-03e0-44a7-97e5-9c99d3661978" xmlns:ns4="e8a5ee86-a704-4a64-96fa-f39a4ffd7c68" targetNamespace="http://schemas.microsoft.com/office/2006/metadata/properties" ma:root="true" ma:fieldsID="43949606dcb2a7457738c039cf8e6daa" ns2:_="" ns3:_="" ns4:_="">
    <xsd:import namespace="dbff3afa-e735-4a29-806a-596808872405"/>
    <xsd:import namespace="b8663574-03e0-44a7-97e5-9c99d3661978"/>
    <xsd:import namespace="e8a5ee86-a704-4a64-96fa-f39a4ffd7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3afa-e735-4a29-806a-596808872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f645fc1-636c-4c09-b242-fd9b0f2bf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63574-03e0-44a7-97e5-9c99d366197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5ee86-a704-4a64-96fa-f39a4ffd7c6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02a8b2f-38b9-42b2-a83b-cd247d5562ec}" ma:internalName="TaxCatchAll" ma:showField="CatchAllData" ma:web="b8663574-03e0-44a7-97e5-9c99d36619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a5ee86-a704-4a64-96fa-f39a4ffd7c68" xsi:nil="true"/>
    <lcf76f155ced4ddcb4097134ff3c332f xmlns="dbff3afa-e735-4a29-806a-5968088724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28C3D4-6B5A-411D-A35D-9B4A825ED023}"/>
</file>

<file path=customXml/itemProps2.xml><?xml version="1.0" encoding="utf-8"?>
<ds:datastoreItem xmlns:ds="http://schemas.openxmlformats.org/officeDocument/2006/customXml" ds:itemID="{A4091AB8-9C76-4730-8B33-DA690C13B386}"/>
</file>

<file path=customXml/itemProps3.xml><?xml version="1.0" encoding="utf-8"?>
<ds:datastoreItem xmlns:ds="http://schemas.openxmlformats.org/officeDocument/2006/customXml" ds:itemID="{292CB58C-92A1-4E93-BB03-A50C35DD33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for Publication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Roberts</dc:creator>
  <cp:lastModifiedBy>Mike Roberts</cp:lastModifiedBy>
  <dcterms:created xsi:type="dcterms:W3CDTF">2025-05-28T09:15:50Z</dcterms:created>
  <dcterms:modified xsi:type="dcterms:W3CDTF">2026-09-15T11:21:29Z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0x0101008A8F9F5A3B2289448EB279573598597F</vt:lpwstr>
  </property>
  <property fmtid="{D5CDD505-2E9C-101B-9397-08002B2CF9AE}" pid="3" name="MediaServiceImageTags">
    <vt:lpwstr/>
  </property>
</Properties>
</file>